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763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<sst xmlns="http://schemas.openxmlformats.org/spreadsheetml/2006/main" count="71" uniqueCount="70">
  <si>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v tis. Kč</t>
  </si>
  <si>
    <t>Oblast hodnocení</t>
  </si>
  <si>
    <t>Výnosy</t>
  </si>
  <si>
    <t>Náklady</t>
  </si>
  <si>
    <t>Hospodářský</t>
  </si>
  <si>
    <t>Poznámka</t>
  </si>
  <si>
    <t>úplata</t>
  </si>
  <si>
    <t xml:space="preserve">služby </t>
  </si>
  <si>
    <t>opravy</t>
  </si>
  <si>
    <t>výsledek</t>
  </si>
  <si>
    <t>správci</t>
  </si>
  <si>
    <t>a ost. n.</t>
  </si>
  <si>
    <t>a údržba</t>
  </si>
  <si>
    <t>Správa bytových objektů</t>
  </si>
  <si>
    <t>VAS</t>
  </si>
  <si>
    <t>První společná</t>
  </si>
  <si>
    <t>Solid</t>
  </si>
  <si>
    <t>Liga servis-Strahov</t>
  </si>
  <si>
    <t>Agentura B+BA</t>
  </si>
  <si>
    <t>Abramsonová J.</t>
  </si>
  <si>
    <t>Štěrboholy-správa</t>
  </si>
  <si>
    <t>TSK</t>
  </si>
  <si>
    <t>Spr. nebytových objektů</t>
  </si>
  <si>
    <t>a staveb celkem</t>
  </si>
  <si>
    <t>PVS</t>
  </si>
  <si>
    <t>nájem a správa</t>
  </si>
  <si>
    <t>Kolektory Praha</t>
  </si>
  <si>
    <t>Technická zařízení</t>
  </si>
  <si>
    <t>pronájem</t>
  </si>
  <si>
    <t>Movitý majetek</t>
  </si>
  <si>
    <t>prodej, likvidace</t>
  </si>
  <si>
    <t>Pronájmy objektů OOA</t>
  </si>
  <si>
    <t>(bez pronáj. škol)</t>
  </si>
  <si>
    <t>Pronájmy pozemků OOA</t>
  </si>
  <si>
    <t>Prodej nemovitostí OOA</t>
  </si>
  <si>
    <t>(objektů + pozemků)</t>
  </si>
  <si>
    <t>Prodej bytových domů</t>
  </si>
  <si>
    <t>Odpisy HIM u komerčně</t>
  </si>
  <si>
    <t>využívaných objektů</t>
  </si>
  <si>
    <t>Uplatnění zůstatkových cen</t>
  </si>
  <si>
    <t>při prodejích HIM</t>
  </si>
  <si>
    <t>Rezerva</t>
  </si>
  <si>
    <r>
      <t xml:space="preserve">Trade Centre </t>
    </r>
    <r>
      <rPr>
        <sz val="7"/>
        <rFont val="Arial"/>
        <family val="2"/>
      </rPr>
      <t xml:space="preserve"> </t>
    </r>
  </si>
  <si>
    <t>Centra</t>
  </si>
  <si>
    <t>Luma</t>
  </si>
  <si>
    <t>Acton</t>
  </si>
  <si>
    <t>vídané výdaje</t>
  </si>
  <si>
    <t>na havárie a nepřed-</t>
  </si>
  <si>
    <t>Správa nebytových objektů</t>
  </si>
  <si>
    <t>Správa bytových obj. celkem</t>
  </si>
  <si>
    <t>Správa portfolia cenných papírů</t>
  </si>
  <si>
    <t>Odpisy nedobytných pohledávek</t>
  </si>
  <si>
    <t>Ostatní hospodářská činnost</t>
  </si>
  <si>
    <t>Liga servis-nebytové objekty</t>
  </si>
  <si>
    <t xml:space="preserve">Liga servis-bytové objekty </t>
  </si>
  <si>
    <t>Hospodářská činnost OHS</t>
  </si>
  <si>
    <t>Hospodářská činnost OMI</t>
  </si>
  <si>
    <t>Hospodářská činnost OMZ</t>
  </si>
  <si>
    <t>Hospodářská činnost archivu HMP</t>
  </si>
  <si>
    <t>HV po zdanění za vlastní HČ HMP</t>
  </si>
  <si>
    <t>Daň z příjmů z vlastní HČ HMP</t>
  </si>
  <si>
    <t>CELKEM HČ HMP bez MČ</t>
  </si>
  <si>
    <t>Odbor OOA celkem</t>
  </si>
  <si>
    <t>Z toho náklady na:</t>
  </si>
  <si>
    <t>dle správců</t>
  </si>
  <si>
    <t>a staveb dle správců</t>
  </si>
  <si>
    <t>Návrh rozpočtu hospodářské činnosti vlastního hospodaření hl.m. Prahy na rok 2006</t>
  </si>
  <si>
    <t>Exekuce</t>
  </si>
  <si>
    <t>Daň z příjmů MČ</t>
  </si>
  <si>
    <t>Příloha č. 9 k usnesení ZHMP č.    ze dne 24.11.2005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</si>
</sst>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7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name val="Arial CE"/>
      <family val="2"/>
    </font>
    <font>
      <u val="single"/>
      <sz val="10"/>
      <name val="Arial"/>
      <family val="2"/>
    </font>
    <font>
      <sz val="8"/>
      <name val="Wingdings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20" applyFont="1" applyAlignment="1">
      <alignment/>
      <protection/>
    </xf>
    <xf numFmtId="0" fontId="2" fillId="0" borderId="0" xfId="20" applyFont="1" applyAlignme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Continuous"/>
      <protection/>
    </xf>
    <xf numFmtId="0" fontId="2" fillId="0" borderId="0" xfId="20" applyFont="1">
      <alignment/>
      <protection/>
    </xf>
    <xf numFmtId="0" fontId="4" fillId="2" borderId="1" xfId="20" applyFont="1" applyFill="1" applyBorder="1" applyAlignment="1">
      <alignment horizontal="left"/>
      <protection/>
    </xf>
    <xf numFmtId="0" fontId="4" fillId="2" borderId="2" xfId="20" applyFont="1" applyFill="1" applyBorder="1" applyAlignment="1">
      <alignment horizontal="center"/>
      <protection/>
    </xf>
    <xf numFmtId="0" fontId="4" fillId="2" borderId="3" xfId="20" applyFont="1" applyFill="1" applyBorder="1" applyAlignment="1">
      <alignment horizontal="centerContinuous"/>
      <protection/>
    </xf>
    <xf numFmtId="0" fontId="2" fillId="2" borderId="4" xfId="20" applyFont="1" applyFill="1" applyBorder="1" applyAlignment="1">
      <alignment horizontal="centerContinuous"/>
      <protection/>
    </xf>
    <xf numFmtId="0" fontId="4" fillId="2" borderId="5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left"/>
      <protection/>
    </xf>
    <xf numFmtId="0" fontId="2" fillId="2" borderId="7" xfId="20" applyFont="1" applyFill="1" applyBorder="1">
      <alignment/>
      <protection/>
    </xf>
    <xf numFmtId="49" fontId="4" fillId="2" borderId="7" xfId="20" applyNumberFormat="1" applyFont="1" applyFill="1" applyBorder="1" applyAlignment="1">
      <alignment horizontal="center"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8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14" fontId="2" fillId="2" borderId="7" xfId="20" applyNumberFormat="1" applyFont="1" applyFill="1" applyBorder="1">
      <alignment/>
      <protection/>
    </xf>
    <xf numFmtId="0" fontId="4" fillId="2" borderId="7" xfId="20" applyFont="1" applyFill="1" applyBorder="1">
      <alignment/>
      <protection/>
    </xf>
    <xf numFmtId="0" fontId="4" fillId="0" borderId="9" xfId="20" applyFont="1" applyBorder="1" applyAlignment="1">
      <alignment horizontal="left"/>
      <protection/>
    </xf>
    <xf numFmtId="0" fontId="2" fillId="0" borderId="7" xfId="20" applyFont="1" applyBorder="1">
      <alignment/>
      <protection/>
    </xf>
    <xf numFmtId="0" fontId="5" fillId="0" borderId="7" xfId="20" applyFont="1" applyBorder="1" applyAlignment="1">
      <alignment horizontal="center"/>
      <protection/>
    </xf>
    <xf numFmtId="0" fontId="2" fillId="0" borderId="8" xfId="20" applyFont="1" applyBorder="1">
      <alignment/>
      <protection/>
    </xf>
    <xf numFmtId="0" fontId="2" fillId="0" borderId="0" xfId="20" applyFont="1" applyFill="1" applyBorder="1">
      <alignment/>
      <protection/>
    </xf>
    <xf numFmtId="0" fontId="4" fillId="2" borderId="1" xfId="20" applyFont="1" applyFill="1" applyBorder="1">
      <alignment/>
      <protection/>
    </xf>
    <xf numFmtId="3" fontId="6" fillId="2" borderId="10" xfId="20" applyNumberFormat="1" applyFont="1" applyFill="1" applyBorder="1">
      <alignment/>
      <protection/>
    </xf>
    <xf numFmtId="165" fontId="5" fillId="2" borderId="5" xfId="20" applyNumberFormat="1" applyFont="1" applyFill="1" applyBorder="1" applyAlignment="1">
      <alignment horizontal="right"/>
      <protection/>
    </xf>
    <xf numFmtId="165" fontId="6" fillId="0" borderId="0" xfId="20" applyNumberFormat="1" applyFont="1" applyBorder="1" applyAlignment="1">
      <alignment horizontal="right"/>
      <protection/>
    </xf>
    <xf numFmtId="0" fontId="4" fillId="2" borderId="11" xfId="20" applyFont="1" applyFill="1" applyBorder="1">
      <alignment/>
      <protection/>
    </xf>
    <xf numFmtId="3" fontId="6" fillId="2" borderId="12" xfId="20" applyNumberFormat="1" applyFont="1" applyFill="1" applyBorder="1">
      <alignment/>
      <protection/>
    </xf>
    <xf numFmtId="165" fontId="5" fillId="2" borderId="13" xfId="20" applyNumberFormat="1" applyFont="1" applyFill="1" applyBorder="1" applyAlignment="1">
      <alignment horizontal="right"/>
      <protection/>
    </xf>
    <xf numFmtId="3" fontId="6" fillId="2" borderId="7" xfId="20" applyNumberFormat="1" applyFont="1" applyFill="1" applyBorder="1">
      <alignment/>
      <protection/>
    </xf>
    <xf numFmtId="165" fontId="6" fillId="0" borderId="0" xfId="20" applyNumberFormat="1" applyFont="1" applyFill="1" applyBorder="1" applyAlignment="1">
      <alignment horizontal="right"/>
      <protection/>
    </xf>
    <xf numFmtId="0" fontId="4" fillId="2" borderId="1" xfId="20" applyFont="1" applyFill="1" applyBorder="1">
      <alignment/>
      <protection/>
    </xf>
    <xf numFmtId="3" fontId="6" fillId="2" borderId="14" xfId="20" applyNumberFormat="1" applyFont="1" applyFill="1" applyBorder="1">
      <alignment/>
      <protection/>
    </xf>
    <xf numFmtId="3" fontId="6" fillId="2" borderId="15" xfId="20" applyNumberFormat="1" applyFont="1" applyFill="1" applyBorder="1">
      <alignment/>
      <protection/>
    </xf>
    <xf numFmtId="3" fontId="6" fillId="2" borderId="16" xfId="20" applyNumberFormat="1" applyFont="1" applyFill="1" applyBorder="1">
      <alignment/>
      <protection/>
    </xf>
    <xf numFmtId="165" fontId="5" fillId="2" borderId="5" xfId="20" applyNumberFormat="1" applyFont="1" applyFill="1" applyBorder="1">
      <alignment/>
      <protection/>
    </xf>
    <xf numFmtId="165" fontId="6" fillId="0" borderId="0" xfId="20" applyNumberFormat="1" applyFont="1" applyFill="1" applyBorder="1">
      <alignment/>
      <protection/>
    </xf>
    <xf numFmtId="3" fontId="6" fillId="2" borderId="17" xfId="20" applyNumberFormat="1" applyFont="1" applyFill="1" applyBorder="1">
      <alignment/>
      <protection/>
    </xf>
    <xf numFmtId="165" fontId="5" fillId="2" borderId="13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6" fillId="2" borderId="18" xfId="20" applyNumberFormat="1" applyFont="1" applyFill="1" applyBorder="1">
      <alignment/>
      <protection/>
    </xf>
    <xf numFmtId="3" fontId="7" fillId="0" borderId="0" xfId="20" applyNumberFormat="1" applyFont="1" applyFill="1">
      <alignment/>
      <protection/>
    </xf>
    <xf numFmtId="49" fontId="5" fillId="0" borderId="0" xfId="20" applyNumberFormat="1" applyFont="1" applyFill="1" applyBorder="1" applyAlignment="1">
      <alignment/>
      <protection/>
    </xf>
    <xf numFmtId="0" fontId="4" fillId="2" borderId="19" xfId="20" applyFont="1" applyFill="1" applyBorder="1">
      <alignment/>
      <protection/>
    </xf>
    <xf numFmtId="0" fontId="4" fillId="2" borderId="20" xfId="20" applyFont="1" applyFill="1" applyBorder="1">
      <alignment/>
      <protection/>
    </xf>
    <xf numFmtId="165" fontId="5" fillId="2" borderId="21" xfId="20" applyNumberFormat="1" applyFont="1" applyFill="1" applyBorder="1" applyAlignment="1">
      <alignment horizontal="right"/>
      <protection/>
    </xf>
    <xf numFmtId="1" fontId="1" fillId="0" borderId="0" xfId="20" applyNumberFormat="1" applyFont="1" applyBorder="1">
      <alignment/>
      <protection/>
    </xf>
    <xf numFmtId="0" fontId="6" fillId="2" borderId="22" xfId="20" applyFont="1" applyFill="1" applyBorder="1">
      <alignment/>
      <protection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0" applyFont="1" applyFill="1">
      <alignment/>
      <protection/>
    </xf>
    <xf numFmtId="165" fontId="5" fillId="0" borderId="0" xfId="20" applyNumberFormat="1" applyFont="1" applyFill="1" applyBorder="1" applyAlignment="1">
      <alignment horizontal="left"/>
      <protection/>
    </xf>
    <xf numFmtId="0" fontId="0" fillId="0" borderId="0" xfId="20" applyBorder="1">
      <alignment/>
      <protection/>
    </xf>
    <xf numFmtId="0" fontId="6" fillId="2" borderId="23" xfId="20" applyFont="1" applyFill="1" applyBorder="1">
      <alignment/>
      <protection/>
    </xf>
    <xf numFmtId="0" fontId="6" fillId="0" borderId="0" xfId="20" applyFont="1" applyFill="1" applyBorder="1" applyAlignment="1">
      <alignment horizontal="right"/>
      <protection/>
    </xf>
    <xf numFmtId="165" fontId="5" fillId="2" borderId="8" xfId="20" applyNumberFormat="1" applyFont="1" applyFill="1" applyBorder="1" applyAlignment="1">
      <alignment/>
      <protection/>
    </xf>
    <xf numFmtId="165" fontId="6" fillId="0" borderId="0" xfId="20" applyNumberFormat="1" applyFont="1" applyFill="1" applyBorder="1" applyAlignment="1">
      <alignment/>
      <protection/>
    </xf>
    <xf numFmtId="3" fontId="6" fillId="2" borderId="12" xfId="20" applyNumberFormat="1" applyFont="1" applyFill="1" applyBorder="1" applyAlignment="1">
      <alignment horizontal="right"/>
      <protection/>
    </xf>
    <xf numFmtId="165" fontId="5" fillId="2" borderId="13" xfId="20" applyNumberFormat="1" applyFont="1" applyFill="1" applyBorder="1" applyAlignment="1">
      <alignment/>
      <protection/>
    </xf>
    <xf numFmtId="0" fontId="6" fillId="0" borderId="0" xfId="20" applyFont="1" applyFill="1" applyBorder="1">
      <alignment/>
      <protection/>
    </xf>
    <xf numFmtId="3" fontId="2" fillId="0" borderId="0" xfId="20" applyNumberFormat="1" applyFont="1">
      <alignment/>
      <protection/>
    </xf>
    <xf numFmtId="3" fontId="6" fillId="0" borderId="0" xfId="20" applyNumberFormat="1" applyFont="1">
      <alignment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1" fillId="0" borderId="0" xfId="20" applyFont="1">
      <alignment/>
      <protection/>
    </xf>
    <xf numFmtId="0" fontId="4" fillId="2" borderId="24" xfId="20" applyFont="1" applyFill="1" applyBorder="1">
      <alignment/>
      <protection/>
    </xf>
    <xf numFmtId="3" fontId="4" fillId="2" borderId="14" xfId="20" applyNumberFormat="1" applyFont="1" applyFill="1" applyBorder="1">
      <alignment/>
      <protection/>
    </xf>
    <xf numFmtId="165" fontId="12" fillId="2" borderId="25" xfId="20" applyNumberFormat="1" applyFont="1" applyFill="1" applyBorder="1">
      <alignment/>
      <protection/>
    </xf>
    <xf numFmtId="3" fontId="6" fillId="2" borderId="26" xfId="20" applyNumberFormat="1" applyFont="1" applyFill="1" applyBorder="1">
      <alignment/>
      <protection/>
    </xf>
    <xf numFmtId="3" fontId="6" fillId="2" borderId="27" xfId="20" applyNumberFormat="1" applyFont="1" applyFill="1" applyBorder="1">
      <alignment/>
      <protection/>
    </xf>
    <xf numFmtId="3" fontId="6" fillId="2" borderId="28" xfId="20" applyNumberFormat="1" applyFont="1" applyFill="1" applyBorder="1">
      <alignment/>
      <protection/>
    </xf>
    <xf numFmtId="165" fontId="5" fillId="2" borderId="25" xfId="20" applyNumberFormat="1" applyFont="1" applyFill="1" applyBorder="1" applyAlignment="1">
      <alignment horizontal="right"/>
      <protection/>
    </xf>
    <xf numFmtId="0" fontId="4" fillId="2" borderId="24" xfId="20" applyFont="1" applyFill="1" applyBorder="1">
      <alignment/>
      <protection/>
    </xf>
    <xf numFmtId="3" fontId="6" fillId="2" borderId="10" xfId="20" applyNumberFormat="1" applyFont="1" applyFill="1" applyAlignment="1">
      <alignment horizontal="right"/>
      <protection/>
    </xf>
    <xf numFmtId="3" fontId="6" fillId="2" borderId="14" xfId="20" applyNumberFormat="1" applyFont="1" applyFill="1" applyBorder="1">
      <alignment/>
      <protection/>
    </xf>
    <xf numFmtId="3" fontId="4" fillId="2" borderId="29" xfId="20" applyNumberFormat="1" applyFont="1" applyFill="1" applyBorder="1">
      <alignment/>
      <protection/>
    </xf>
    <xf numFmtId="0" fontId="5" fillId="2" borderId="30" xfId="20" applyFont="1" applyFill="1" applyBorder="1">
      <alignment/>
      <protection/>
    </xf>
    <xf numFmtId="0" fontId="6" fillId="0" borderId="31" xfId="20" applyFont="1" applyFill="1" applyBorder="1">
      <alignment/>
      <protection/>
    </xf>
    <xf numFmtId="3" fontId="6" fillId="0" borderId="32" xfId="20" applyNumberFormat="1" applyFont="1" applyFill="1" applyBorder="1">
      <alignment/>
      <protection/>
    </xf>
    <xf numFmtId="3" fontId="6" fillId="0" borderId="32" xfId="20" applyNumberFormat="1" applyFont="1" applyFill="1">
      <alignment/>
      <protection/>
    </xf>
    <xf numFmtId="165" fontId="5" fillId="0" borderId="33" xfId="20" applyNumberFormat="1" applyFont="1" applyFill="1" applyBorder="1" applyAlignment="1">
      <alignment horizontal="right"/>
      <protection/>
    </xf>
    <xf numFmtId="0" fontId="1" fillId="0" borderId="31" xfId="20" applyFont="1" applyFill="1">
      <alignment/>
      <protection/>
    </xf>
    <xf numFmtId="3" fontId="1" fillId="0" borderId="32" xfId="20" applyNumberFormat="1" applyFont="1" applyFill="1">
      <alignment/>
      <protection/>
    </xf>
    <xf numFmtId="0" fontId="1" fillId="0" borderId="34" xfId="20" applyFont="1" applyFill="1">
      <alignment/>
      <protection/>
    </xf>
    <xf numFmtId="3" fontId="6" fillId="0" borderId="16" xfId="20" applyNumberFormat="1" applyFont="1" applyFill="1">
      <alignment/>
      <protection/>
    </xf>
    <xf numFmtId="3" fontId="6" fillId="0" borderId="16" xfId="20" applyNumberFormat="1" applyFont="1" applyFill="1" applyBorder="1">
      <alignment/>
      <protection/>
    </xf>
    <xf numFmtId="165" fontId="5" fillId="0" borderId="35" xfId="20" applyNumberFormat="1" applyFont="1" applyFill="1" applyBorder="1">
      <alignment/>
      <protection/>
    </xf>
    <xf numFmtId="0" fontId="6" fillId="0" borderId="22" xfId="20" applyFont="1" applyFill="1" applyBorder="1">
      <alignment/>
      <protection/>
    </xf>
    <xf numFmtId="3" fontId="6" fillId="0" borderId="12" xfId="20" applyNumberFormat="1" applyFont="1" applyFill="1" applyBorder="1">
      <alignment/>
      <protection/>
    </xf>
    <xf numFmtId="165" fontId="5" fillId="0" borderId="13" xfId="20" applyNumberFormat="1" applyFont="1" applyFill="1" applyBorder="1">
      <alignment/>
      <protection/>
    </xf>
    <xf numFmtId="3" fontId="6" fillId="0" borderId="32" xfId="20" applyNumberFormat="1" applyFont="1" applyFill="1" applyAlignment="1">
      <alignment horizontal="right"/>
      <protection/>
    </xf>
    <xf numFmtId="165" fontId="5" fillId="0" borderId="33" xfId="20" applyNumberFormat="1" applyFont="1" applyFill="1" applyBorder="1">
      <alignment/>
      <protection/>
    </xf>
    <xf numFmtId="3" fontId="6" fillId="0" borderId="32" xfId="20" applyNumberFormat="1" applyFont="1" applyFill="1" applyBorder="1" applyAlignment="1">
      <alignment horizontal="right"/>
      <protection/>
    </xf>
    <xf numFmtId="49" fontId="5" fillId="0" borderId="33" xfId="20" applyNumberFormat="1" applyFont="1" applyFill="1" applyBorder="1" applyAlignment="1">
      <alignment/>
      <protection/>
    </xf>
    <xf numFmtId="0" fontId="6" fillId="0" borderId="11" xfId="20" applyFont="1" applyFill="1" applyBorder="1">
      <alignment/>
      <protection/>
    </xf>
    <xf numFmtId="3" fontId="6" fillId="0" borderId="15" xfId="20" applyNumberFormat="1" applyFont="1" applyFill="1">
      <alignment/>
      <protection/>
    </xf>
    <xf numFmtId="0" fontId="6" fillId="0" borderId="36" xfId="20" applyFont="1" applyFill="1" applyBorder="1">
      <alignment/>
      <protection/>
    </xf>
    <xf numFmtId="0" fontId="6" fillId="0" borderId="34" xfId="20" applyFont="1" applyFill="1" applyBorder="1">
      <alignment/>
      <protection/>
    </xf>
    <xf numFmtId="3" fontId="6" fillId="0" borderId="18" xfId="20" applyNumberFormat="1" applyFont="1" applyFill="1" applyBorder="1">
      <alignment/>
      <protection/>
    </xf>
    <xf numFmtId="165" fontId="5" fillId="0" borderId="8" xfId="20" applyNumberFormat="1" applyFont="1" applyFill="1" applyBorder="1">
      <alignment/>
      <protection/>
    </xf>
    <xf numFmtId="3" fontId="6" fillId="2" borderId="10" xfId="20" applyNumberFormat="1" applyFont="1" applyFill="1" applyBorder="1" applyAlignment="1">
      <alignment horizontal="right"/>
      <protection/>
    </xf>
    <xf numFmtId="3" fontId="6" fillId="2" borderId="10" xfId="20" applyNumberFormat="1" applyFont="1" applyFill="1" applyBorder="1" applyAlignment="1">
      <alignment/>
      <protection/>
    </xf>
    <xf numFmtId="3" fontId="6" fillId="2" borderId="12" xfId="20" applyNumberFormat="1" applyFont="1" applyFill="1">
      <alignment/>
      <protection/>
    </xf>
    <xf numFmtId="3" fontId="6" fillId="2" borderId="12" xfId="20" applyNumberFormat="1" applyFont="1" applyFill="1" applyBorder="1" applyAlignment="1">
      <alignment/>
      <protection/>
    </xf>
    <xf numFmtId="0" fontId="6" fillId="2" borderId="19" xfId="20" applyFont="1" applyFill="1" applyBorder="1">
      <alignment/>
      <protection/>
    </xf>
    <xf numFmtId="165" fontId="5" fillId="2" borderId="5" xfId="20" applyNumberFormat="1" applyFont="1" applyFill="1" applyBorder="1" applyAlignment="1">
      <alignment horizontal="left"/>
      <protection/>
    </xf>
    <xf numFmtId="165" fontId="5" fillId="2" borderId="13" xfId="20" applyNumberFormat="1" applyFont="1" applyFill="1" applyBorder="1" applyAlignment="1">
      <alignment horizontal="left"/>
      <protection/>
    </xf>
    <xf numFmtId="0" fontId="6" fillId="2" borderId="31" xfId="20" applyFont="1" applyFill="1" applyBorder="1">
      <alignment/>
      <protection/>
    </xf>
    <xf numFmtId="3" fontId="1" fillId="2" borderId="32" xfId="20" applyNumberFormat="1" applyFont="1" applyFill="1">
      <alignment/>
      <protection/>
    </xf>
    <xf numFmtId="165" fontId="5" fillId="2" borderId="33" xfId="20" applyNumberFormat="1" applyFont="1" applyFill="1" applyBorder="1" applyAlignment="1">
      <alignment horizontal="right"/>
      <protection/>
    </xf>
    <xf numFmtId="165" fontId="5" fillId="2" borderId="35" xfId="20" applyNumberFormat="1" applyFont="1" applyFill="1" applyBorder="1" applyAlignment="1">
      <alignment horizontal="right"/>
      <protection/>
    </xf>
    <xf numFmtId="0" fontId="6" fillId="2" borderId="34" xfId="20" applyFont="1" applyFill="1" applyBorder="1">
      <alignment/>
      <protection/>
    </xf>
    <xf numFmtId="165" fontId="5" fillId="2" borderId="8" xfId="20" applyNumberFormat="1" applyFont="1" applyFill="1" applyBorder="1" applyAlignment="1">
      <alignment horizontal="right"/>
      <protection/>
    </xf>
    <xf numFmtId="0" fontId="6" fillId="2" borderId="36" xfId="20" applyFont="1" applyFill="1" applyBorder="1">
      <alignment/>
      <protection/>
    </xf>
    <xf numFmtId="3" fontId="6" fillId="2" borderId="32" xfId="20" applyNumberFormat="1" applyFont="1" applyFill="1" applyBorder="1">
      <alignment/>
      <protection/>
    </xf>
    <xf numFmtId="3" fontId="6" fillId="2" borderId="37" xfId="20" applyNumberFormat="1" applyFont="1" applyFill="1" applyBorder="1">
      <alignment/>
      <protection/>
    </xf>
    <xf numFmtId="3" fontId="6" fillId="2" borderId="37" xfId="20" applyNumberFormat="1" applyFont="1" applyFill="1">
      <alignment/>
      <protection/>
    </xf>
    <xf numFmtId="0" fontId="5" fillId="2" borderId="13" xfId="20" applyFont="1" applyFill="1" applyBorder="1" applyAlignment="1">
      <alignment horizontal="right"/>
      <protection/>
    </xf>
    <xf numFmtId="3" fontId="6" fillId="2" borderId="32" xfId="20" applyNumberFormat="1" applyFont="1" applyFill="1">
      <alignment/>
      <protection/>
    </xf>
    <xf numFmtId="3" fontId="6" fillId="2" borderId="38" xfId="20" applyNumberFormat="1" applyFont="1" applyFill="1" applyBorder="1">
      <alignment/>
      <protection/>
    </xf>
    <xf numFmtId="0" fontId="6" fillId="2" borderId="39" xfId="20" applyFont="1" applyFill="1" applyBorder="1">
      <alignment/>
      <protection/>
    </xf>
    <xf numFmtId="3" fontId="6" fillId="2" borderId="40" xfId="20" applyNumberFormat="1" applyFont="1" applyFill="1" applyBorder="1">
      <alignment/>
      <protection/>
    </xf>
    <xf numFmtId="3" fontId="6" fillId="2" borderId="40" xfId="20" applyNumberFormat="1" applyFont="1" applyFill="1" applyBorder="1">
      <alignment/>
      <protection/>
    </xf>
    <xf numFmtId="3" fontId="6" fillId="2" borderId="41" xfId="20" applyNumberFormat="1" applyFont="1" applyFill="1" applyBorder="1">
      <alignment/>
      <protection/>
    </xf>
    <xf numFmtId="165" fontId="5" fillId="2" borderId="42" xfId="20" applyNumberFormat="1" applyFont="1" applyFill="1" applyBorder="1">
      <alignment/>
      <protection/>
    </xf>
    <xf numFmtId="0" fontId="4" fillId="2" borderId="20" xfId="20" applyFont="1" applyFill="1" applyBorder="1">
      <alignment/>
      <protection/>
    </xf>
    <xf numFmtId="0" fontId="6" fillId="2" borderId="24" xfId="20" applyFont="1" applyFill="1" applyBorder="1">
      <alignment/>
      <protection/>
    </xf>
    <xf numFmtId="3" fontId="6" fillId="2" borderId="41" xfId="20" applyNumberFormat="1" applyFont="1" applyFill="1" applyBorder="1">
      <alignment/>
      <protection/>
    </xf>
    <xf numFmtId="3" fontId="6" fillId="2" borderId="43" xfId="20" applyNumberFormat="1" applyFont="1" applyFill="1" applyBorder="1">
      <alignment/>
      <protection/>
    </xf>
    <xf numFmtId="0" fontId="5" fillId="2" borderId="42" xfId="20" applyFont="1" applyFill="1" applyBorder="1">
      <alignment/>
      <protection/>
    </xf>
    <xf numFmtId="0" fontId="15" fillId="0" borderId="0" xfId="20" applyFont="1">
      <alignment/>
      <protection/>
    </xf>
    <xf numFmtId="0" fontId="16" fillId="0" borderId="0" xfId="20" applyFont="1" applyAlignment="1">
      <alignment horizontal="right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XKopie - HČ rozp.04-tabulka verze 1 z 7.8.0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23.75390625" style="1" customWidth="1"/>
    <col min="2" max="6" width="8.25390625" style="1" customWidth="1"/>
    <col min="7" max="7" width="10.75390625" style="1" customWidth="1"/>
    <col min="8" max="8" width="13.75390625" style="1" customWidth="1"/>
    <col min="9" max="9" width="2.75390625" style="1" customWidth="1"/>
    <col min="10" max="16384" width="9.125" style="1" customWidth="1"/>
  </cols>
  <sheetData>
    <row r="1" ht="12.75">
      <c r="A1" s="136"/>
    </row>
    <row r="2" spans="2:9" ht="12.75">
      <c r="B2" s="4"/>
      <c r="C2" s="4"/>
      <c r="D2" s="4"/>
      <c r="E2" s="4"/>
      <c r="F2" s="4"/>
      <c r="G2" s="4"/>
      <c r="H2" s="137" t="s">
        <v>69</v>
      </c>
      <c r="I2" s="6"/>
    </row>
    <row r="3" spans="1:9" ht="15">
      <c r="A3" s="3" t="s">
        <v>66</v>
      </c>
      <c r="B3" s="4"/>
      <c r="C3" s="4"/>
      <c r="D3" s="4"/>
      <c r="E3" s="4"/>
      <c r="F3" s="4"/>
      <c r="G3" s="4"/>
      <c r="H3" s="5"/>
      <c r="I3" s="6"/>
    </row>
    <row r="4" spans="1:9" ht="13.5" thickBot="1">
      <c r="A4" s="7"/>
      <c r="B4" s="7"/>
      <c r="C4" s="7"/>
      <c r="D4" s="7"/>
      <c r="E4" s="7"/>
      <c r="F4" s="7"/>
      <c r="G4" s="7"/>
      <c r="H4" s="2" t="s">
        <v>0</v>
      </c>
      <c r="I4" s="2"/>
    </row>
    <row r="5" spans="1:9" ht="12.75">
      <c r="A5" s="8" t="s">
        <v>1</v>
      </c>
      <c r="B5" s="9" t="s">
        <v>2</v>
      </c>
      <c r="C5" s="9" t="s">
        <v>3</v>
      </c>
      <c r="D5" s="10" t="s">
        <v>63</v>
      </c>
      <c r="E5" s="11"/>
      <c r="F5" s="11"/>
      <c r="G5" s="9" t="s">
        <v>4</v>
      </c>
      <c r="H5" s="12" t="s">
        <v>5</v>
      </c>
      <c r="I5" s="13"/>
    </row>
    <row r="6" spans="1:9" ht="12.75">
      <c r="A6" s="14"/>
      <c r="B6" s="15"/>
      <c r="C6" s="15"/>
      <c r="D6" s="16" t="s">
        <v>6</v>
      </c>
      <c r="E6" s="17" t="s">
        <v>7</v>
      </c>
      <c r="F6" s="17" t="s">
        <v>8</v>
      </c>
      <c r="G6" s="17" t="s">
        <v>9</v>
      </c>
      <c r="H6" s="18"/>
      <c r="I6" s="19"/>
    </row>
    <row r="7" spans="1:9" ht="12.75">
      <c r="A7" s="14"/>
      <c r="B7" s="20"/>
      <c r="C7" s="15"/>
      <c r="D7" s="16" t="s">
        <v>10</v>
      </c>
      <c r="E7" s="17" t="s">
        <v>11</v>
      </c>
      <c r="F7" s="17" t="s">
        <v>12</v>
      </c>
      <c r="G7" s="21"/>
      <c r="H7" s="18"/>
      <c r="I7" s="19"/>
    </row>
    <row r="8" spans="1:9" ht="13.5" thickBot="1">
      <c r="A8" s="22"/>
      <c r="B8" s="7"/>
      <c r="C8" s="23"/>
      <c r="D8" s="23"/>
      <c r="E8" s="24"/>
      <c r="F8" s="23"/>
      <c r="G8" s="23"/>
      <c r="H8" s="25"/>
      <c r="I8" s="26"/>
    </row>
    <row r="9" spans="1:9" ht="12.75">
      <c r="A9" s="27" t="s">
        <v>13</v>
      </c>
      <c r="B9" s="28"/>
      <c r="C9" s="28"/>
      <c r="D9" s="28"/>
      <c r="E9" s="28"/>
      <c r="F9" s="28"/>
      <c r="G9" s="28"/>
      <c r="H9" s="29"/>
      <c r="I9" s="30"/>
    </row>
    <row r="10" spans="1:9" ht="12.75">
      <c r="A10" s="31" t="s">
        <v>64</v>
      </c>
      <c r="B10" s="32"/>
      <c r="C10" s="32"/>
      <c r="D10" s="32"/>
      <c r="E10" s="32"/>
      <c r="F10" s="32"/>
      <c r="G10" s="32"/>
      <c r="H10" s="33"/>
      <c r="I10" s="30"/>
    </row>
    <row r="11" spans="1:9" ht="12.75">
      <c r="A11" s="87" t="s">
        <v>45</v>
      </c>
      <c r="B11" s="84">
        <f>22416+9226</f>
        <v>31642</v>
      </c>
      <c r="C11" s="84">
        <f>D11+E11+F11</f>
        <v>29745</v>
      </c>
      <c r="D11" s="84">
        <f>3500+600</f>
        <v>4100</v>
      </c>
      <c r="E11" s="84">
        <f>4015+1285</f>
        <v>5300</v>
      </c>
      <c r="F11" s="84">
        <f>14200+6145</f>
        <v>20345</v>
      </c>
      <c r="G11" s="84">
        <f>B11-C11</f>
        <v>1897</v>
      </c>
      <c r="H11" s="86"/>
      <c r="I11" s="30"/>
    </row>
    <row r="12" spans="1:9" ht="12.75">
      <c r="A12" s="83" t="s">
        <v>14</v>
      </c>
      <c r="B12" s="85">
        <v>54019</v>
      </c>
      <c r="C12" s="85">
        <f>D12+E12+F12</f>
        <v>53018</v>
      </c>
      <c r="D12" s="84">
        <v>3600</v>
      </c>
      <c r="E12" s="84">
        <v>7400</v>
      </c>
      <c r="F12" s="84">
        <v>42018</v>
      </c>
      <c r="G12" s="84">
        <f>B12-C12</f>
        <v>1001</v>
      </c>
      <c r="H12" s="86"/>
      <c r="I12" s="30"/>
    </row>
    <row r="13" spans="1:9" ht="12.75">
      <c r="A13" s="83" t="s">
        <v>43</v>
      </c>
      <c r="B13" s="85">
        <f>86000+5000</f>
        <v>91000</v>
      </c>
      <c r="C13" s="85">
        <f>D13+E13+F13</f>
        <v>88270</v>
      </c>
      <c r="D13" s="84">
        <f>5770+500</f>
        <v>6270</v>
      </c>
      <c r="E13" s="84">
        <f>14350+2850</f>
        <v>17200</v>
      </c>
      <c r="F13" s="84">
        <f>60100+4700</f>
        <v>64800</v>
      </c>
      <c r="G13" s="84">
        <f>B13-C13</f>
        <v>2730</v>
      </c>
      <c r="H13" s="86"/>
      <c r="I13" s="30"/>
    </row>
    <row r="14" spans="1:9" ht="12.75">
      <c r="A14" s="83" t="s">
        <v>15</v>
      </c>
      <c r="B14" s="96">
        <f>37000+29693</f>
        <v>66693</v>
      </c>
      <c r="C14" s="85">
        <f>D14+E14+F14</f>
        <v>66940</v>
      </c>
      <c r="D14" s="84">
        <f>2100+1543</f>
        <v>3643</v>
      </c>
      <c r="E14" s="84">
        <f>5850+3409</f>
        <v>9259</v>
      </c>
      <c r="F14" s="84">
        <f>29428+24610</f>
        <v>54038</v>
      </c>
      <c r="G14" s="84">
        <f>B14-C14</f>
        <v>-247</v>
      </c>
      <c r="H14" s="86"/>
      <c r="I14" s="30"/>
    </row>
    <row r="15" spans="1:9" ht="13.5" thickBot="1">
      <c r="A15" s="83" t="s">
        <v>54</v>
      </c>
      <c r="B15" s="96">
        <f>56900+40800</f>
        <v>97700</v>
      </c>
      <c r="C15" s="85">
        <f>D15+E15+F15</f>
        <v>97700</v>
      </c>
      <c r="D15" s="84">
        <f>3800+3200</f>
        <v>7000</v>
      </c>
      <c r="E15" s="84">
        <f>15730+15165</f>
        <v>30895</v>
      </c>
      <c r="F15" s="84">
        <f>32505+60180-32880</f>
        <v>59805</v>
      </c>
      <c r="G15" s="84">
        <f>B15-C15</f>
        <v>0</v>
      </c>
      <c r="H15" s="86"/>
      <c r="I15" s="35"/>
    </row>
    <row r="16" spans="1:9" ht="13.5" thickBot="1">
      <c r="A16" s="36" t="s">
        <v>49</v>
      </c>
      <c r="B16" s="79">
        <f aca="true" t="shared" si="0" ref="B16:G16">SUM(B11:B15)</f>
        <v>341054</v>
      </c>
      <c r="C16" s="80">
        <f t="shared" si="0"/>
        <v>335673</v>
      </c>
      <c r="D16" s="80">
        <f t="shared" si="0"/>
        <v>24613</v>
      </c>
      <c r="E16" s="80">
        <f t="shared" si="0"/>
        <v>70054</v>
      </c>
      <c r="F16" s="80">
        <f t="shared" si="0"/>
        <v>241006</v>
      </c>
      <c r="G16" s="80">
        <f t="shared" si="0"/>
        <v>5381</v>
      </c>
      <c r="H16" s="29"/>
      <c r="I16" s="35"/>
    </row>
    <row r="17" spans="1:9" ht="12.75">
      <c r="A17" s="27" t="s">
        <v>48</v>
      </c>
      <c r="B17" s="28"/>
      <c r="C17" s="38"/>
      <c r="D17" s="28"/>
      <c r="E17" s="28"/>
      <c r="F17" s="28"/>
      <c r="G17" s="39"/>
      <c r="H17" s="40"/>
      <c r="I17" s="41"/>
    </row>
    <row r="18" spans="1:9" ht="12.75">
      <c r="A18" s="31" t="s">
        <v>65</v>
      </c>
      <c r="B18" s="32"/>
      <c r="C18" s="42"/>
      <c r="D18" s="32"/>
      <c r="E18" s="32"/>
      <c r="F18" s="32"/>
      <c r="G18" s="32"/>
      <c r="H18" s="43"/>
      <c r="I18" s="41"/>
    </row>
    <row r="19" spans="1:10" ht="12.75">
      <c r="A19" s="100" t="s">
        <v>16</v>
      </c>
      <c r="B19" s="94">
        <v>110381</v>
      </c>
      <c r="C19" s="101">
        <f aca="true" t="shared" si="1" ref="C19:C27">D19+E19+F19</f>
        <v>99317</v>
      </c>
      <c r="D19" s="94">
        <v>9917</v>
      </c>
      <c r="E19" s="94">
        <v>7100</v>
      </c>
      <c r="F19" s="94">
        <v>82300</v>
      </c>
      <c r="G19" s="84">
        <f aca="true" t="shared" si="2" ref="G19:G27">B19-C19</f>
        <v>11064</v>
      </c>
      <c r="H19" s="95"/>
      <c r="I19" s="41"/>
      <c r="J19" s="44"/>
    </row>
    <row r="20" spans="1:10" ht="12.75">
      <c r="A20" s="83" t="s">
        <v>53</v>
      </c>
      <c r="B20" s="84">
        <f>41800+0</f>
        <v>41800</v>
      </c>
      <c r="C20" s="85">
        <f t="shared" si="1"/>
        <v>80167</v>
      </c>
      <c r="D20" s="84">
        <f>9500+0</f>
        <v>9500</v>
      </c>
      <c r="E20" s="84">
        <f>16000+17</f>
        <v>16017</v>
      </c>
      <c r="F20" s="84">
        <f>114650+0-60000</f>
        <v>54650</v>
      </c>
      <c r="G20" s="84">
        <f t="shared" si="2"/>
        <v>-38367</v>
      </c>
      <c r="H20" s="97"/>
      <c r="I20" s="41"/>
      <c r="J20" s="44"/>
    </row>
    <row r="21" spans="1:10" ht="12.75">
      <c r="A21" s="83" t="s">
        <v>17</v>
      </c>
      <c r="B21" s="98">
        <v>3700</v>
      </c>
      <c r="C21" s="98">
        <f t="shared" si="1"/>
        <v>15914</v>
      </c>
      <c r="D21" s="84">
        <v>4600</v>
      </c>
      <c r="E21" s="84">
        <v>5302</v>
      </c>
      <c r="F21" s="84">
        <f>31012-25000</f>
        <v>6012</v>
      </c>
      <c r="G21" s="98">
        <f t="shared" si="2"/>
        <v>-12214</v>
      </c>
      <c r="H21" s="86"/>
      <c r="I21" s="35"/>
      <c r="J21" s="44"/>
    </row>
    <row r="22" spans="1:10" ht="12.75">
      <c r="A22" s="83" t="s">
        <v>42</v>
      </c>
      <c r="B22" s="84">
        <v>123781</v>
      </c>
      <c r="C22" s="85">
        <f t="shared" si="1"/>
        <v>46260</v>
      </c>
      <c r="D22" s="84">
        <v>10816</v>
      </c>
      <c r="E22" s="84">
        <v>26153</v>
      </c>
      <c r="F22" s="84">
        <v>9291</v>
      </c>
      <c r="G22" s="84">
        <f t="shared" si="2"/>
        <v>77521</v>
      </c>
      <c r="H22" s="86"/>
      <c r="I22" s="35"/>
      <c r="J22" s="44"/>
    </row>
    <row r="23" spans="1:10" ht="12.75">
      <c r="A23" s="83" t="s">
        <v>18</v>
      </c>
      <c r="B23" s="84">
        <v>530</v>
      </c>
      <c r="C23" s="85">
        <f t="shared" si="1"/>
        <v>410</v>
      </c>
      <c r="D23" s="84">
        <v>90</v>
      </c>
      <c r="E23" s="84">
        <v>60</v>
      </c>
      <c r="F23" s="84">
        <v>260</v>
      </c>
      <c r="G23" s="84">
        <f t="shared" si="2"/>
        <v>120</v>
      </c>
      <c r="H23" s="86"/>
      <c r="I23" s="35"/>
      <c r="J23" s="46"/>
    </row>
    <row r="24" spans="1:10" ht="12.75">
      <c r="A24" s="83" t="s">
        <v>19</v>
      </c>
      <c r="B24" s="84">
        <v>1092</v>
      </c>
      <c r="C24" s="85">
        <f t="shared" si="1"/>
        <v>761</v>
      </c>
      <c r="D24" s="84">
        <v>109</v>
      </c>
      <c r="E24" s="84">
        <v>72</v>
      </c>
      <c r="F24" s="84">
        <v>580</v>
      </c>
      <c r="G24" s="84">
        <f t="shared" si="2"/>
        <v>331</v>
      </c>
      <c r="H24" s="86"/>
      <c r="I24" s="35"/>
      <c r="J24" s="44"/>
    </row>
    <row r="25" spans="1:9" ht="12.75">
      <c r="A25" s="83" t="s">
        <v>44</v>
      </c>
      <c r="B25" s="84">
        <v>1800</v>
      </c>
      <c r="C25" s="84">
        <f t="shared" si="1"/>
        <v>8348</v>
      </c>
      <c r="D25" s="84">
        <v>6442</v>
      </c>
      <c r="E25" s="84">
        <v>928</v>
      </c>
      <c r="F25" s="84">
        <v>978</v>
      </c>
      <c r="G25" s="84">
        <f t="shared" si="2"/>
        <v>-6548</v>
      </c>
      <c r="H25" s="99"/>
      <c r="I25" s="47"/>
    </row>
    <row r="26" spans="1:10" ht="12.75">
      <c r="A26" s="89" t="s">
        <v>45</v>
      </c>
      <c r="B26" s="90">
        <v>3870</v>
      </c>
      <c r="C26" s="90">
        <f t="shared" si="1"/>
        <v>1381</v>
      </c>
      <c r="D26" s="91">
        <v>460</v>
      </c>
      <c r="E26" s="91">
        <v>551</v>
      </c>
      <c r="F26" s="91">
        <v>370</v>
      </c>
      <c r="G26" s="91">
        <f t="shared" si="2"/>
        <v>2489</v>
      </c>
      <c r="H26" s="92" t="s">
        <v>20</v>
      </c>
      <c r="I26" s="41"/>
      <c r="J26" s="70"/>
    </row>
    <row r="27" spans="1:9" ht="13.5" thickBot="1">
      <c r="A27" s="102" t="s">
        <v>21</v>
      </c>
      <c r="B27" s="84">
        <v>180400</v>
      </c>
      <c r="C27" s="84">
        <f t="shared" si="1"/>
        <v>51507</v>
      </c>
      <c r="D27" s="84">
        <v>18000</v>
      </c>
      <c r="E27" s="84">
        <v>7240</v>
      </c>
      <c r="F27" s="84">
        <v>26267</v>
      </c>
      <c r="G27" s="84">
        <f t="shared" si="2"/>
        <v>128893</v>
      </c>
      <c r="H27" s="97"/>
      <c r="I27" s="41"/>
    </row>
    <row r="28" spans="1:9" ht="12.75">
      <c r="A28" s="48" t="s">
        <v>22</v>
      </c>
      <c r="B28" s="28"/>
      <c r="C28" s="28"/>
      <c r="D28" s="28"/>
      <c r="E28" s="28"/>
      <c r="F28" s="28"/>
      <c r="G28" s="28"/>
      <c r="H28" s="40"/>
      <c r="I28" s="41"/>
    </row>
    <row r="29" spans="1:10" ht="13.5" thickBot="1">
      <c r="A29" s="49" t="s">
        <v>23</v>
      </c>
      <c r="B29" s="76">
        <f>SUM(B19:B28)</f>
        <v>467354</v>
      </c>
      <c r="C29" s="76">
        <f aca="true" t="shared" si="3" ref="C29:C35">D29+E29+F29</f>
        <v>304065</v>
      </c>
      <c r="D29" s="76">
        <f>SUM(D19:D28)</f>
        <v>59934</v>
      </c>
      <c r="E29" s="76">
        <f>SUM(E19:E28)</f>
        <v>63423</v>
      </c>
      <c r="F29" s="76">
        <f>SUM(F19:F28)</f>
        <v>180708</v>
      </c>
      <c r="G29" s="76">
        <f aca="true" t="shared" si="4" ref="G29:G35">B29-C29</f>
        <v>163289</v>
      </c>
      <c r="H29" s="50"/>
      <c r="I29" s="35"/>
      <c r="J29" s="51"/>
    </row>
    <row r="30" spans="1:9" ht="12.75">
      <c r="A30" s="93" t="s">
        <v>24</v>
      </c>
      <c r="B30" s="94">
        <v>1462588</v>
      </c>
      <c r="C30" s="94">
        <f t="shared" si="3"/>
        <v>497505</v>
      </c>
      <c r="D30" s="94">
        <v>0</v>
      </c>
      <c r="E30" s="94">
        <v>25000</v>
      </c>
      <c r="F30" s="94">
        <v>472505</v>
      </c>
      <c r="G30" s="94">
        <f t="shared" si="4"/>
        <v>965083</v>
      </c>
      <c r="H30" s="95" t="s">
        <v>25</v>
      </c>
      <c r="I30" s="41"/>
    </row>
    <row r="31" spans="1:9" ht="12.75">
      <c r="A31" s="93" t="s">
        <v>26</v>
      </c>
      <c r="B31" s="94">
        <v>163609</v>
      </c>
      <c r="C31" s="94">
        <f t="shared" si="3"/>
        <v>126900</v>
      </c>
      <c r="D31" s="94">
        <v>3800</v>
      </c>
      <c r="E31" s="94">
        <v>0</v>
      </c>
      <c r="F31" s="94">
        <v>123100</v>
      </c>
      <c r="G31" s="94">
        <f t="shared" si="4"/>
        <v>36709</v>
      </c>
      <c r="H31" s="95"/>
      <c r="I31" s="41"/>
    </row>
    <row r="32" spans="1:9" ht="12.75">
      <c r="A32" s="93" t="s">
        <v>27</v>
      </c>
      <c r="B32" s="94">
        <v>4000</v>
      </c>
      <c r="C32" s="94">
        <f t="shared" si="3"/>
        <v>20000</v>
      </c>
      <c r="D32" s="94">
        <v>0</v>
      </c>
      <c r="E32" s="94">
        <v>0</v>
      </c>
      <c r="F32" s="94">
        <v>20000</v>
      </c>
      <c r="G32" s="94">
        <f t="shared" si="4"/>
        <v>-16000</v>
      </c>
      <c r="H32" s="95" t="s">
        <v>28</v>
      </c>
      <c r="I32" s="41"/>
    </row>
    <row r="33" spans="1:9" ht="12.75">
      <c r="A33" s="102" t="s">
        <v>29</v>
      </c>
      <c r="B33" s="84">
        <v>500</v>
      </c>
      <c r="C33" s="84">
        <f t="shared" si="3"/>
        <v>500</v>
      </c>
      <c r="D33" s="84">
        <v>0</v>
      </c>
      <c r="E33" s="84">
        <v>500</v>
      </c>
      <c r="F33" s="84">
        <v>0</v>
      </c>
      <c r="G33" s="84">
        <f t="shared" si="4"/>
        <v>0</v>
      </c>
      <c r="H33" s="97" t="s">
        <v>30</v>
      </c>
      <c r="I33" s="41"/>
    </row>
    <row r="34" spans="1:9" ht="13.5" thickBot="1">
      <c r="A34" s="103" t="s">
        <v>67</v>
      </c>
      <c r="B34" s="104">
        <v>0</v>
      </c>
      <c r="C34" s="104">
        <f t="shared" si="3"/>
        <v>5000</v>
      </c>
      <c r="D34" s="104">
        <v>0</v>
      </c>
      <c r="E34" s="104">
        <v>5000</v>
      </c>
      <c r="F34" s="104">
        <v>0</v>
      </c>
      <c r="G34" s="104">
        <f t="shared" si="4"/>
        <v>-5000</v>
      </c>
      <c r="H34" s="105"/>
      <c r="I34" s="41"/>
    </row>
    <row r="35" spans="1:10" ht="12.75">
      <c r="A35" s="110" t="s">
        <v>31</v>
      </c>
      <c r="B35" s="107">
        <v>180000</v>
      </c>
      <c r="C35" s="106">
        <f t="shared" si="3"/>
        <v>163655</v>
      </c>
      <c r="D35" s="107">
        <v>0</v>
      </c>
      <c r="E35" s="28">
        <v>0</v>
      </c>
      <c r="F35" s="28">
        <v>163655</v>
      </c>
      <c r="G35" s="28">
        <f t="shared" si="4"/>
        <v>16345</v>
      </c>
      <c r="H35" s="111"/>
      <c r="I35" s="57"/>
      <c r="J35" s="58"/>
    </row>
    <row r="36" spans="1:9" ht="12.75">
      <c r="A36" s="52" t="s">
        <v>32</v>
      </c>
      <c r="B36" s="109"/>
      <c r="C36" s="108"/>
      <c r="D36" s="109"/>
      <c r="E36" s="32"/>
      <c r="F36" s="32"/>
      <c r="G36" s="32"/>
      <c r="H36" s="112"/>
      <c r="I36" s="57"/>
    </row>
    <row r="37" spans="1:9" ht="12.75">
      <c r="A37" s="113" t="s">
        <v>33</v>
      </c>
      <c r="B37" s="114">
        <f>140000+3100</f>
        <v>143100</v>
      </c>
      <c r="C37" s="88">
        <f>D37+E37+F37</f>
        <v>105402</v>
      </c>
      <c r="D37" s="88">
        <f>9600+12500</f>
        <v>22100</v>
      </c>
      <c r="E37" s="88">
        <f>23102+49050</f>
        <v>72152</v>
      </c>
      <c r="F37" s="88">
        <f>150+11000</f>
        <v>11150</v>
      </c>
      <c r="G37" s="114">
        <f>B37-C37</f>
        <v>37698</v>
      </c>
      <c r="H37" s="115"/>
      <c r="I37" s="35"/>
    </row>
    <row r="38" spans="1:9" ht="12.75">
      <c r="A38" s="59" t="s">
        <v>34</v>
      </c>
      <c r="B38" s="39">
        <f>170000+105000</f>
        <v>275000</v>
      </c>
      <c r="C38" s="39">
        <f>D38+E38+F38</f>
        <v>58300</v>
      </c>
      <c r="D38" s="39">
        <v>0</v>
      </c>
      <c r="E38" s="39">
        <f>53300+5000</f>
        <v>58300</v>
      </c>
      <c r="F38" s="39">
        <v>0</v>
      </c>
      <c r="G38" s="39">
        <f>B38-C38</f>
        <v>216700</v>
      </c>
      <c r="H38" s="116"/>
      <c r="I38" s="35"/>
    </row>
    <row r="39" spans="1:9" ht="13.5" thickBot="1">
      <c r="A39" s="117" t="s">
        <v>35</v>
      </c>
      <c r="B39" s="45"/>
      <c r="C39" s="45"/>
      <c r="D39" s="45"/>
      <c r="E39" s="45"/>
      <c r="F39" s="45"/>
      <c r="G39" s="45"/>
      <c r="H39" s="118"/>
      <c r="I39" s="35"/>
    </row>
    <row r="40" spans="1:9" ht="13.5" thickBot="1">
      <c r="A40" s="78" t="s">
        <v>62</v>
      </c>
      <c r="B40" s="37">
        <f aca="true" t="shared" si="5" ref="B40:G40">SUM(B35:B39)</f>
        <v>598100</v>
      </c>
      <c r="C40" s="37">
        <f t="shared" si="5"/>
        <v>327357</v>
      </c>
      <c r="D40" s="37">
        <f t="shared" si="5"/>
        <v>22100</v>
      </c>
      <c r="E40" s="37">
        <f t="shared" si="5"/>
        <v>130452</v>
      </c>
      <c r="F40" s="37">
        <f t="shared" si="5"/>
        <v>174805</v>
      </c>
      <c r="G40" s="37">
        <f t="shared" si="5"/>
        <v>270743</v>
      </c>
      <c r="H40" s="77"/>
      <c r="I40" s="35"/>
    </row>
    <row r="41" spans="1:9" ht="12.75">
      <c r="A41" s="117" t="s">
        <v>36</v>
      </c>
      <c r="B41" s="45">
        <v>16000</v>
      </c>
      <c r="C41" s="45">
        <f aca="true" t="shared" si="6" ref="C41:C48">D41+E41+F41</f>
        <v>170</v>
      </c>
      <c r="D41" s="45">
        <v>0</v>
      </c>
      <c r="E41" s="45">
        <v>170</v>
      </c>
      <c r="F41" s="45">
        <v>0</v>
      </c>
      <c r="G41" s="45">
        <f>B41-C41</f>
        <v>15830</v>
      </c>
      <c r="H41" s="118"/>
      <c r="I41" s="35"/>
    </row>
    <row r="42" spans="1:9" ht="12.75">
      <c r="A42" s="59" t="s">
        <v>50</v>
      </c>
      <c r="B42" s="39">
        <v>500</v>
      </c>
      <c r="C42" s="39">
        <f t="shared" si="6"/>
        <v>0</v>
      </c>
      <c r="D42" s="39">
        <v>0</v>
      </c>
      <c r="E42" s="39">
        <v>0</v>
      </c>
      <c r="F42" s="39">
        <v>0</v>
      </c>
      <c r="G42" s="39">
        <f>B42-C42</f>
        <v>500</v>
      </c>
      <c r="H42" s="116"/>
      <c r="I42" s="35"/>
    </row>
    <row r="43" spans="1:9" ht="12.75">
      <c r="A43" s="119" t="s">
        <v>52</v>
      </c>
      <c r="B43" s="120">
        <v>109500</v>
      </c>
      <c r="C43" s="120">
        <f t="shared" si="6"/>
        <v>26500</v>
      </c>
      <c r="D43" s="120">
        <v>25000</v>
      </c>
      <c r="E43" s="120">
        <v>1500</v>
      </c>
      <c r="F43" s="120">
        <v>0</v>
      </c>
      <c r="G43" s="120">
        <f aca="true" t="shared" si="7" ref="G43:G48">B43-C43</f>
        <v>83000</v>
      </c>
      <c r="H43" s="115"/>
      <c r="I43" s="35"/>
    </row>
    <row r="44" spans="1:9" ht="12.75">
      <c r="A44" s="52" t="s">
        <v>55</v>
      </c>
      <c r="B44" s="121">
        <v>23446</v>
      </c>
      <c r="C44" s="122">
        <f t="shared" si="6"/>
        <v>2100</v>
      </c>
      <c r="D44" s="121">
        <v>0</v>
      </c>
      <c r="E44" s="121">
        <v>2100</v>
      </c>
      <c r="F44" s="121">
        <v>0</v>
      </c>
      <c r="G44" s="32">
        <f t="shared" si="7"/>
        <v>21346</v>
      </c>
      <c r="H44" s="123"/>
      <c r="I44" s="60"/>
    </row>
    <row r="45" spans="1:9" ht="12.75">
      <c r="A45" s="52" t="s">
        <v>56</v>
      </c>
      <c r="B45" s="32">
        <v>1676</v>
      </c>
      <c r="C45" s="108">
        <f t="shared" si="6"/>
        <v>0</v>
      </c>
      <c r="D45" s="32">
        <v>0</v>
      </c>
      <c r="E45" s="32">
        <v>0</v>
      </c>
      <c r="F45" s="32">
        <v>0</v>
      </c>
      <c r="G45" s="120">
        <f t="shared" si="7"/>
        <v>1676</v>
      </c>
      <c r="H45" s="33"/>
      <c r="I45" s="35"/>
    </row>
    <row r="46" spans="1:9" ht="12.75">
      <c r="A46" s="119" t="s">
        <v>57</v>
      </c>
      <c r="B46" s="120">
        <v>1262</v>
      </c>
      <c r="C46" s="124">
        <f t="shared" si="6"/>
        <v>0</v>
      </c>
      <c r="D46" s="120">
        <v>0</v>
      </c>
      <c r="E46" s="120">
        <v>0</v>
      </c>
      <c r="F46" s="120">
        <v>0</v>
      </c>
      <c r="G46" s="125">
        <f t="shared" si="7"/>
        <v>1262</v>
      </c>
      <c r="H46" s="115"/>
      <c r="I46" s="35"/>
    </row>
    <row r="47" spans="1:9" ht="12.75">
      <c r="A47" s="119" t="s">
        <v>58</v>
      </c>
      <c r="B47" s="120">
        <v>600</v>
      </c>
      <c r="C47" s="120">
        <f t="shared" si="6"/>
        <v>200</v>
      </c>
      <c r="D47" s="120">
        <v>0</v>
      </c>
      <c r="E47" s="120">
        <v>200</v>
      </c>
      <c r="F47" s="120">
        <v>0</v>
      </c>
      <c r="G47" s="125">
        <f t="shared" si="7"/>
        <v>400</v>
      </c>
      <c r="H47" s="115"/>
      <c r="I47" s="35"/>
    </row>
    <row r="48" spans="1:9" ht="12.75">
      <c r="A48" s="117" t="s">
        <v>37</v>
      </c>
      <c r="B48" s="45">
        <v>0</v>
      </c>
      <c r="C48" s="45">
        <f t="shared" si="6"/>
        <v>1200000</v>
      </c>
      <c r="D48" s="45">
        <v>0</v>
      </c>
      <c r="E48" s="45">
        <f>1200000</f>
        <v>1200000</v>
      </c>
      <c r="F48" s="45">
        <v>0</v>
      </c>
      <c r="G48" s="34">
        <f t="shared" si="7"/>
        <v>-1200000</v>
      </c>
      <c r="H48" s="118"/>
      <c r="I48" s="35"/>
    </row>
    <row r="49" spans="1:9" ht="12.75">
      <c r="A49" s="52" t="s">
        <v>38</v>
      </c>
      <c r="B49" s="32"/>
      <c r="C49" s="108"/>
      <c r="D49" s="32"/>
      <c r="E49" s="32"/>
      <c r="F49" s="32"/>
      <c r="G49" s="32"/>
      <c r="H49" s="33"/>
      <c r="I49" s="35"/>
    </row>
    <row r="50" spans="1:9" ht="12.75">
      <c r="A50" s="119" t="s">
        <v>51</v>
      </c>
      <c r="B50" s="120">
        <v>0</v>
      </c>
      <c r="C50" s="120">
        <f>D50+E50+F50</f>
        <v>50000</v>
      </c>
      <c r="D50" s="120">
        <v>0</v>
      </c>
      <c r="E50" s="120">
        <v>50000</v>
      </c>
      <c r="F50" s="120">
        <v>0</v>
      </c>
      <c r="G50" s="125">
        <f>B50-C50</f>
        <v>-50000</v>
      </c>
      <c r="H50" s="115"/>
      <c r="I50" s="35"/>
    </row>
    <row r="51" spans="1:9" ht="12.75">
      <c r="A51" s="117" t="s">
        <v>39</v>
      </c>
      <c r="B51" s="45">
        <v>0</v>
      </c>
      <c r="C51" s="45">
        <f>D51+E51+F51</f>
        <v>50000</v>
      </c>
      <c r="D51" s="45">
        <v>0</v>
      </c>
      <c r="E51" s="45">
        <v>50000</v>
      </c>
      <c r="F51" s="45">
        <v>0</v>
      </c>
      <c r="G51" s="34">
        <f>B51-C51</f>
        <v>-50000</v>
      </c>
      <c r="H51" s="118"/>
      <c r="I51" s="35"/>
    </row>
    <row r="52" spans="1:9" ht="12.75">
      <c r="A52" s="52" t="s">
        <v>40</v>
      </c>
      <c r="B52" s="32"/>
      <c r="C52" s="108"/>
      <c r="D52" s="32"/>
      <c r="E52" s="32"/>
      <c r="F52" s="32"/>
      <c r="G52" s="32"/>
      <c r="H52" s="33"/>
      <c r="I52" s="35"/>
    </row>
    <row r="53" spans="1:9" ht="12.75">
      <c r="A53" s="59" t="s">
        <v>41</v>
      </c>
      <c r="B53" s="45">
        <v>0</v>
      </c>
      <c r="C53" s="45">
        <f>E53+F53</f>
        <v>70000</v>
      </c>
      <c r="D53" s="45">
        <v>0</v>
      </c>
      <c r="E53" s="45">
        <v>35000</v>
      </c>
      <c r="F53" s="45">
        <v>35000</v>
      </c>
      <c r="G53" s="34">
        <f>B53-C53</f>
        <v>-70000</v>
      </c>
      <c r="H53" s="61" t="s">
        <v>47</v>
      </c>
      <c r="I53" s="62"/>
    </row>
    <row r="54" spans="1:9" ht="13.5" thickBot="1">
      <c r="A54" s="52"/>
      <c r="B54" s="63"/>
      <c r="C54" s="63"/>
      <c r="D54" s="63"/>
      <c r="E54" s="63"/>
      <c r="F54" s="63"/>
      <c r="G54" s="63"/>
      <c r="H54" s="64" t="s">
        <v>46</v>
      </c>
      <c r="I54" s="62"/>
    </row>
    <row r="55" spans="1:9" ht="13.5" thickBot="1">
      <c r="A55" s="71" t="s">
        <v>61</v>
      </c>
      <c r="B55" s="72">
        <f aca="true" t="shared" si="8" ref="B55:G55">B16+B29+B30+B31+B32+B33+B34+B40+B41+B42+B43+B44+B45+B46+B47+B48+B50+B51+B53</f>
        <v>3190189</v>
      </c>
      <c r="C55" s="72">
        <f t="shared" si="8"/>
        <v>3015970</v>
      </c>
      <c r="D55" s="72">
        <f t="shared" si="8"/>
        <v>135447</v>
      </c>
      <c r="E55" s="72">
        <f t="shared" si="8"/>
        <v>1633399</v>
      </c>
      <c r="F55" s="72">
        <f t="shared" si="8"/>
        <v>1247124</v>
      </c>
      <c r="G55" s="72">
        <f t="shared" si="8"/>
        <v>174219</v>
      </c>
      <c r="H55" s="73"/>
      <c r="I55" s="41"/>
    </row>
    <row r="56" spans="1:9" ht="13.5" thickBot="1">
      <c r="A56" s="126" t="s">
        <v>68</v>
      </c>
      <c r="B56" s="127">
        <v>600000</v>
      </c>
      <c r="C56" s="128">
        <f>E56+F56</f>
        <v>600000</v>
      </c>
      <c r="D56" s="127">
        <v>0</v>
      </c>
      <c r="E56" s="127">
        <v>600000</v>
      </c>
      <c r="F56" s="129">
        <v>0</v>
      </c>
      <c r="G56" s="128">
        <f>B56-C56</f>
        <v>0</v>
      </c>
      <c r="H56" s="130"/>
      <c r="I56" s="41"/>
    </row>
    <row r="57" spans="1:9" ht="13.5" thickBot="1">
      <c r="A57" s="132" t="s">
        <v>60</v>
      </c>
      <c r="B57" s="133"/>
      <c r="C57" s="133"/>
      <c r="D57" s="133"/>
      <c r="E57" s="133"/>
      <c r="F57" s="134"/>
      <c r="G57" s="128">
        <f>G55*0.24</f>
        <v>41812.56</v>
      </c>
      <c r="H57" s="135"/>
      <c r="I57" s="65"/>
    </row>
    <row r="58" spans="1:9" ht="13.5" thickBot="1">
      <c r="A58" s="131" t="s">
        <v>59</v>
      </c>
      <c r="B58" s="74"/>
      <c r="C58" s="74"/>
      <c r="D58" s="74"/>
      <c r="E58" s="74"/>
      <c r="F58" s="75"/>
      <c r="G58" s="81">
        <f>G55-G57</f>
        <v>132406.44</v>
      </c>
      <c r="H58" s="82"/>
      <c r="I58" s="65"/>
    </row>
    <row r="59" spans="1:9" ht="12.75">
      <c r="A59" s="56"/>
      <c r="B59" s="56"/>
      <c r="C59" s="56"/>
      <c r="D59" s="56"/>
      <c r="E59" s="56"/>
      <c r="F59" s="56"/>
      <c r="G59" s="56"/>
      <c r="H59" s="56"/>
      <c r="I59" s="56"/>
    </row>
    <row r="60" spans="2:9" ht="12.75">
      <c r="B60" s="7"/>
      <c r="C60" s="7"/>
      <c r="D60" s="7"/>
      <c r="E60" s="7"/>
      <c r="F60" s="7"/>
      <c r="G60" s="7"/>
      <c r="H60" s="7"/>
      <c r="I60" s="7"/>
    </row>
    <row r="61" spans="1:9" ht="12.75">
      <c r="A61" s="53"/>
      <c r="B61" s="7"/>
      <c r="C61" s="7"/>
      <c r="D61" s="7"/>
      <c r="E61" s="7"/>
      <c r="F61" s="7"/>
      <c r="G61" s="7"/>
      <c r="H61" s="7"/>
      <c r="I61" s="7"/>
    </row>
    <row r="62" spans="1:9" ht="12.75">
      <c r="A62" s="54"/>
      <c r="B62" s="66"/>
      <c r="C62" s="66"/>
      <c r="D62" s="66"/>
      <c r="E62" s="66"/>
      <c r="F62" s="66"/>
      <c r="G62" s="66"/>
      <c r="H62" s="7"/>
      <c r="I62" s="7"/>
    </row>
    <row r="63" spans="1:9" ht="12.75">
      <c r="A63" s="55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6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68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2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95" ht="12.75">
      <c r="A95" s="69"/>
    </row>
    <row r="122" ht="12.75" customHeight="1"/>
  </sheetData>
  <printOptions/>
  <pageMargins left="0.7874015748031497" right="0.5905511811023623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</cp:lastModifiedBy>
  <cp:lastPrinted>2005-11-04T11:54:45Z</cp:lastPrinted>
  <dcterms:created xsi:type="dcterms:W3CDTF">1997-01-24T11:07:25Z</dcterms:created>
  <dcterms:modified xsi:type="dcterms:W3CDTF">2005-11-04T12:37:59Z</dcterms:modified>
  <cp:category/>
  <cp:version/>
  <cp:contentType/>
  <cp:contentStatus/>
</cp:coreProperties>
</file>