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</sheets>
  <definedNames>
    <definedName name="_xlnm.Print_Area" localSheetId="4">'kap.05'!$A$1:$K$75</definedName>
    <definedName name="_xlnm.Print_Area" localSheetId="5">'kap.06'!$A$1:$L$70</definedName>
  </definedNames>
  <calcPr fullCalcOnLoad="1"/>
</workbook>
</file>

<file path=xl/sharedStrings.xml><?xml version="1.0" encoding="utf-8"?>
<sst xmlns="http://schemas.openxmlformats.org/spreadsheetml/2006/main" count="1064" uniqueCount="480">
  <si>
    <t>ODBORY</t>
  </si>
  <si>
    <t>Kapitola 01 - Rozvoj obce</t>
  </si>
  <si>
    <t>Běžné výdaje</t>
  </si>
  <si>
    <t>Plnění počtu zaměstnanců a prostředků na platy</t>
  </si>
  <si>
    <t>v tis.Kč</t>
  </si>
  <si>
    <t>Skuteč.k</t>
  </si>
  <si>
    <t>% plnění</t>
  </si>
  <si>
    <t xml:space="preserve">Skuteč.k </t>
  </si>
  <si>
    <t>Index</t>
  </si>
  <si>
    <t>limit</t>
  </si>
  <si>
    <t>prostředků</t>
  </si>
  <si>
    <t>na platy</t>
  </si>
  <si>
    <t>Počet zaměst.</t>
  </si>
  <si>
    <t>překroč. +</t>
  </si>
  <si>
    <t>neplnění -</t>
  </si>
  <si>
    <t xml:space="preserve">UR </t>
  </si>
  <si>
    <t>ORGANIZACE</t>
  </si>
  <si>
    <t>PŘÍSPĚVKOVÉ</t>
  </si>
  <si>
    <t>Neinvestiční příspěvek</t>
  </si>
  <si>
    <t>Mezisoučet RO</t>
  </si>
  <si>
    <t>Mezisoučet PO</t>
  </si>
  <si>
    <t>Odbor městského investora</t>
  </si>
  <si>
    <t>Útvar rozvoje hl.m.Prahy</t>
  </si>
  <si>
    <t>vlastní hospodaření hl.m.Prahy</t>
  </si>
  <si>
    <t>BĚŽNÉ VÝDAJE - MČ</t>
  </si>
  <si>
    <t>BĚŽNÉ VÝDAJE CELKEM</t>
  </si>
  <si>
    <t>Odbor územního plánování</t>
  </si>
  <si>
    <t>Odbor stavební</t>
  </si>
  <si>
    <t>Odbor správy majetku</t>
  </si>
  <si>
    <t>Odbor fondů evropské unie</t>
  </si>
  <si>
    <t>SR 2010</t>
  </si>
  <si>
    <t>UR 2010</t>
  </si>
  <si>
    <t>2010/2009</t>
  </si>
  <si>
    <t xml:space="preserve"> </t>
  </si>
  <si>
    <t>Kapitola: 02 - Městská infrastruktura</t>
  </si>
  <si>
    <t>v tis. Kč</t>
  </si>
  <si>
    <t xml:space="preserve">   Plnění počtu zaměstnanců a prostředků na platy</t>
  </si>
  <si>
    <t>UR</t>
  </si>
  <si>
    <t>Limit prostřed.</t>
  </si>
  <si>
    <t>překročení +</t>
  </si>
  <si>
    <t>Odbor ochrany prostředí</t>
  </si>
  <si>
    <t>Finanční vypořádání JPD 3</t>
  </si>
  <si>
    <t>Finanční vypořádání se stát. rozpočtem</t>
  </si>
  <si>
    <t>Mezisoučet odbory</t>
  </si>
  <si>
    <r>
      <t xml:space="preserve">   </t>
    </r>
    <r>
      <rPr>
        <b/>
        <sz val="10"/>
        <rFont val="Times New Roman CE"/>
        <family val="1"/>
      </rPr>
      <t>Plnění počtu zaměstnanců a prostředků na platy</t>
    </r>
  </si>
  <si>
    <t>PŘÍSPĚVKOVÉ ORGANIZACE</t>
  </si>
  <si>
    <t>Botanická zahrada hl.m. Prahy</t>
  </si>
  <si>
    <t>Zoologická zahrada hl.m. Prahy</t>
  </si>
  <si>
    <t>Lesy hl.m. Prahy</t>
  </si>
  <si>
    <t xml:space="preserve">xx) </t>
  </si>
  <si>
    <t>xx)</t>
  </si>
  <si>
    <t xml:space="preserve">   Název akce</t>
  </si>
  <si>
    <t>OSTATNÍ - GRANTY</t>
  </si>
  <si>
    <t>Mezisoučet ostatní</t>
  </si>
  <si>
    <t>BĚŽNÉ VÝDAJE</t>
  </si>
  <si>
    <t>vlastní hospodaření hl.m. Prahy</t>
  </si>
  <si>
    <t>xx) odměňování podle  § 109, odst. 2 zákona č. 262/2006 Sb.</t>
  </si>
  <si>
    <t>Kapitola 03 - Doprava</t>
  </si>
  <si>
    <t xml:space="preserve">        v tis. Kč</t>
  </si>
  <si>
    <t>ORGANIZACE - ODBOR</t>
  </si>
  <si>
    <t xml:space="preserve"> Běžné výdaje </t>
  </si>
  <si>
    <t xml:space="preserve">            Plnění počtu zaměstnanců a prostředků na platy</t>
  </si>
  <si>
    <t>Skutečnost</t>
  </si>
  <si>
    <t>Limit</t>
  </si>
  <si>
    <t>%</t>
  </si>
  <si>
    <t>Počet zaměstnanců</t>
  </si>
  <si>
    <t>Rozpočtové</t>
  </si>
  <si>
    <t>k</t>
  </si>
  <si>
    <t>plnění</t>
  </si>
  <si>
    <t>překročení  +</t>
  </si>
  <si>
    <t>neplnění  -</t>
  </si>
  <si>
    <t>Technická správa komunikací</t>
  </si>
  <si>
    <t>Odbor dopravy</t>
  </si>
  <si>
    <t>PID celkem</t>
  </si>
  <si>
    <t>Fin. vypořádání za r. 2009</t>
  </si>
  <si>
    <t>Bankovní poplatky</t>
  </si>
  <si>
    <t>Mezisoučet</t>
  </si>
  <si>
    <t>Příspěvkové</t>
  </si>
  <si>
    <t>xx/</t>
  </si>
  <si>
    <t>ROPID</t>
  </si>
  <si>
    <t>Neinvestiční dotace</t>
  </si>
  <si>
    <t>Ostatní</t>
  </si>
  <si>
    <t>DP hl.m.Prahy</t>
  </si>
  <si>
    <t>vlastní hospodaření hl. m. Prahy</t>
  </si>
  <si>
    <t>xx/ odměňování podle  § 109, odst. 2) zákona č. 262/2006 Sb.</t>
  </si>
  <si>
    <t>Kapitola 04- Školství , mládež a samospráva</t>
  </si>
  <si>
    <t>Plnění počtu zam,ěstnanců a prostředků na platy</t>
  </si>
  <si>
    <t xml:space="preserve">Limit </t>
  </si>
  <si>
    <t xml:space="preserve">k </t>
  </si>
  <si>
    <t>UR  2010</t>
  </si>
  <si>
    <t>překročení   +</t>
  </si>
  <si>
    <t>neplnění       -</t>
  </si>
  <si>
    <t>Odbor ROZ - školení a semináře</t>
  </si>
  <si>
    <t>Odbor ROZ - rezerva prostředků HMP</t>
  </si>
  <si>
    <t>Odbor ROZ - intergace žáků</t>
  </si>
  <si>
    <t>Odbor ROZ  - odměny pegagogů</t>
  </si>
  <si>
    <t>Odbor ROZ - software, program MÚZO</t>
  </si>
  <si>
    <t>Odbor ROZ - nájemné pro MČ</t>
  </si>
  <si>
    <t>Odbor ROZ -  předškolní zař. pro DDM</t>
  </si>
  <si>
    <t>Odbor ROZ - podpora jazykové výuky</t>
  </si>
  <si>
    <t>Odbor  ROZ - rezerva prostředků MŠMT</t>
  </si>
  <si>
    <t>Odbor ROZ - odvod FÚ Praha 1</t>
  </si>
  <si>
    <t>Mezisoučet ROZ</t>
  </si>
  <si>
    <t>Odbor SMT - právní služby a poradenská činnost</t>
  </si>
  <si>
    <t xml:space="preserve">Odbor SMT - Schola Pragensis </t>
  </si>
  <si>
    <t>Odbor SMT - školské akce, semináře,konf.</t>
  </si>
  <si>
    <t>Odbor SMT - koncepce školství</t>
  </si>
  <si>
    <t>Odbor SMT - opravy a údržba škol</t>
  </si>
  <si>
    <t>Odbor SMT - posudky, pasporty a studie</t>
  </si>
  <si>
    <t>Odbor SMT - kampaň Řemeslo žije</t>
  </si>
  <si>
    <t>Odbor SMT - pojištění škol a škol.zařízení</t>
  </si>
  <si>
    <t>Odbor SMT - dary pro jiné subjekty</t>
  </si>
  <si>
    <t xml:space="preserve">Odbor  SMT - odvod FÚ Praha 1 </t>
  </si>
  <si>
    <t>Mezisoučet SMT</t>
  </si>
  <si>
    <t>Finanční vypořádání za rok 2009  - PO</t>
  </si>
  <si>
    <t>OPPA odbor SMT</t>
  </si>
  <si>
    <t xml:space="preserve">OPPA a OPPK  odbor FEU  </t>
  </si>
  <si>
    <t>Dotace soukromým školám</t>
  </si>
  <si>
    <t>Dotace pro školy MČ</t>
  </si>
  <si>
    <t>DDM Na Balkáně</t>
  </si>
  <si>
    <t>DDM Slezská</t>
  </si>
  <si>
    <t>DDM Přemyšlenská</t>
  </si>
  <si>
    <t>DDM Rohová</t>
  </si>
  <si>
    <t>DDM Šimáčková</t>
  </si>
  <si>
    <t>DDM Štefanikova</t>
  </si>
  <si>
    <t>DDM Šalounova</t>
  </si>
  <si>
    <t>DDM Měšická</t>
  </si>
  <si>
    <t>DDM Herrmmanová</t>
  </si>
  <si>
    <t>Dům UM Pod Strašnickou vinicí</t>
  </si>
  <si>
    <t>Hobby centrum, Bartákova</t>
  </si>
  <si>
    <t>DDM hl.m. Prahy, Karlínské nám.</t>
  </si>
  <si>
    <t>DDM U Boroviček</t>
  </si>
  <si>
    <t>HŠ hl.m. Prahy, Komenského nám.</t>
  </si>
  <si>
    <t>ZUŠ Bajkalská</t>
  </si>
  <si>
    <t>ZUŠ Biskupská</t>
  </si>
  <si>
    <t>ZUŠ Marie Podvalové - Cukrovarská</t>
  </si>
  <si>
    <t>ZUŠ Dunická</t>
  </si>
  <si>
    <t>ZUŠ Ratibořická</t>
  </si>
  <si>
    <t>ZUŠ Trhanovské nám.</t>
  </si>
  <si>
    <t>ZUŠ Ilji Hurníka - Slezská</t>
  </si>
  <si>
    <t>ZUŠ Klapkova</t>
  </si>
  <si>
    <t>ZUŠ Učňovská</t>
  </si>
  <si>
    <t>ZUŠ Na Popelce</t>
  </si>
  <si>
    <t>ZUŠ U Dělnického cvičiště</t>
  </si>
  <si>
    <t>ZUŠ U Prosecké školy</t>
  </si>
  <si>
    <t>ZUŠ Nad Alejí</t>
  </si>
  <si>
    <t>ZUŠ K Brance</t>
  </si>
  <si>
    <t>ZUŠ Šimáčkova</t>
  </si>
  <si>
    <t>ZUŠ Štefanikova</t>
  </si>
  <si>
    <t>ZUŠ Štítného</t>
  </si>
  <si>
    <t>ZUŠ Taussigova</t>
  </si>
  <si>
    <t>ZUŠ Olešská</t>
  </si>
  <si>
    <t>ZUŠ Voborského - Botevova</t>
  </si>
  <si>
    <t>ZUŠ Charlotty Masarykové - Půlkruhová</t>
  </si>
  <si>
    <t>ZUŠ Křtinská</t>
  </si>
  <si>
    <t>ZUŠ Klementa Slavického - Zderazská</t>
  </si>
  <si>
    <t>ZUŠ U Půjčovny</t>
  </si>
  <si>
    <t>ZUŠ Lounských</t>
  </si>
  <si>
    <t xml:space="preserve">Pražská konzervatoř, Na Rejdišti 1, P-1 </t>
  </si>
  <si>
    <t xml:space="preserve">Taneční konzervatoř, Křižovnická, P-1  </t>
  </si>
  <si>
    <t xml:space="preserve">Konzervatoř  DUNCAN CENTRE, P-4  </t>
  </si>
  <si>
    <t xml:space="preserve">VOŠ a Konzervatoř J.Ježka, P-4 </t>
  </si>
  <si>
    <t xml:space="preserve">OA Dušní 7, P-1  </t>
  </si>
  <si>
    <t xml:space="preserve">ČAO E.Beneše, Resslova 8, P-2  </t>
  </si>
  <si>
    <t xml:space="preserve">ČAO Resslova 5, P-2  </t>
  </si>
  <si>
    <t xml:space="preserve">OA Vinohradská 38, P-2 </t>
  </si>
  <si>
    <t xml:space="preserve">OA Kubelíkova 37, P-3  </t>
  </si>
  <si>
    <t xml:space="preserve">OA Svatoslavova 6, P-4   </t>
  </si>
  <si>
    <t xml:space="preserve">OA Krupkovo nám.4, P-6 </t>
  </si>
  <si>
    <t>OA Holešovice, P-7</t>
  </si>
  <si>
    <t xml:space="preserve">OA Hovorčovická 1281, P-8  </t>
  </si>
  <si>
    <t xml:space="preserve">OA Heroldovy sady 1, P-10  </t>
  </si>
  <si>
    <t xml:space="preserve">VOŠ a VŠ V.Hollara, Hollar.n., P-3 </t>
  </si>
  <si>
    <t xml:space="preserve">SPŠ stavební Dušní 17, Praha 1 </t>
  </si>
  <si>
    <t>VOŠ a SPŠ dopravní Masná 18, Praha 1</t>
  </si>
  <si>
    <t xml:space="preserve">VOŠ a SPŠ elektro, Na Příkopě 16, P-1 </t>
  </si>
  <si>
    <t xml:space="preserve">VOŠ a SPŠ grafická, Hellichova 22, P-1  </t>
  </si>
  <si>
    <t xml:space="preserve">VOŠ ek.st.a SPŠ potrav., Podskalská 10, P-2 </t>
  </si>
  <si>
    <t xml:space="preserve">VOŠUP a SUPŠ, Žižkovo nám.1, P-3 </t>
  </si>
  <si>
    <t>VOŠ informač.služeb, Pacovská 350, P-4</t>
  </si>
  <si>
    <t xml:space="preserve">VZŠ a SZŠ, Alšovo n. P-1  </t>
  </si>
  <si>
    <t>VOŠPg, SPŠPg a gymn.,Evropská 33, P-6</t>
  </si>
  <si>
    <t xml:space="preserve">VOŠ ekon. A OA, Kollárova 5, P-8 </t>
  </si>
  <si>
    <t xml:space="preserve">VOŠ sociál.právní, Jasmínová3166, P-10 </t>
  </si>
  <si>
    <t xml:space="preserve">VOŠ a SPŠ oděvní, Jablonského  3, P-7 </t>
  </si>
  <si>
    <t xml:space="preserve">SŠ Náhorní, U Měšťanských škol, P-8  </t>
  </si>
  <si>
    <t xml:space="preserve">SOŠ logist.sl., Učňovská 100, P-9  </t>
  </si>
  <si>
    <t xml:space="preserve">SPŠ na Proseku, Novoborská, P-9 </t>
  </si>
  <si>
    <t>SŠ COP -tech.hospod.,Poděbradská, P-9</t>
  </si>
  <si>
    <t xml:space="preserve">SPV Seydlerova 2451, Praha 5 </t>
  </si>
  <si>
    <t>*</t>
  </si>
  <si>
    <t xml:space="preserve">Dětský domov a šj, Smržovská 77, P-9  </t>
  </si>
  <si>
    <t xml:space="preserve">Dětský domov a šj, Národ.hrdinů 2, P-9 </t>
  </si>
  <si>
    <t xml:space="preserve">Školní jídelna, Štefanikova 11, P-5  </t>
  </si>
  <si>
    <t xml:space="preserve">Jazyková škola hl.m.P., Školská 15, P-1  </t>
  </si>
  <si>
    <t>* Organizace odměňují dle zákona č.262/2006 Sb., §109,odst.2  a nemají stanovený limit zaměstnanců.</t>
  </si>
  <si>
    <t xml:space="preserve">DM a šj Neklanova </t>
  </si>
  <si>
    <t>DM a šj Studentská</t>
  </si>
  <si>
    <t>DM a šj Pobřežní</t>
  </si>
  <si>
    <t xml:space="preserve">DM a šj Lovosická  </t>
  </si>
  <si>
    <t>Akadem.gymn.Štěpánská</t>
  </si>
  <si>
    <t>Gymnázium Hellichova</t>
  </si>
  <si>
    <t>Gymnázium Jindřišská</t>
  </si>
  <si>
    <t>Malostranské gymnázium</t>
  </si>
  <si>
    <t>Gymnázium Truhlářská</t>
  </si>
  <si>
    <t>Gymnázium Botičská</t>
  </si>
  <si>
    <t>Gymnázium Nad Ohradou</t>
  </si>
  <si>
    <t>Gymnázium Sladkovského</t>
  </si>
  <si>
    <t>Gymnázium Ohradní</t>
  </si>
  <si>
    <t>Gymnázium Budějovická</t>
  </si>
  <si>
    <t>Gymnázium Konstantinova</t>
  </si>
  <si>
    <t>Gymnázium Písnická</t>
  </si>
  <si>
    <t>Gymnázium Postupická</t>
  </si>
  <si>
    <t>Gymnázium Na Vítězné pláni</t>
  </si>
  <si>
    <t>Gymnázium Mezi Školami</t>
  </si>
  <si>
    <t>Gymnázium Loučanská</t>
  </si>
  <si>
    <t>Gymnázium Zborovská</t>
  </si>
  <si>
    <t>Gymnázium Nad Kavalírkou</t>
  </si>
  <si>
    <t>Gymnázium Na Zatlance</t>
  </si>
  <si>
    <t>Gymnázium Parléřova</t>
  </si>
  <si>
    <t>Gymnázium Arabská</t>
  </si>
  <si>
    <t>Gymnázium Nad Alejí</t>
  </si>
  <si>
    <t>Gymnázium Nad Štolou</t>
  </si>
  <si>
    <t>Gymnázium U Libeňského zámku</t>
  </si>
  <si>
    <t>Gymnázium Ústavní</t>
  </si>
  <si>
    <t>Karlínské gymnázium Pernerova</t>
  </si>
  <si>
    <t>Gymnázium Litoměřická</t>
  </si>
  <si>
    <t>Gymnázium Českolipská</t>
  </si>
  <si>
    <t>Gymnázium Chodovická</t>
  </si>
  <si>
    <t>Gymnázium Špitálská</t>
  </si>
  <si>
    <t>Gymnázium nám.25.března</t>
  </si>
  <si>
    <t>Gymnázium Přípotoční</t>
  </si>
  <si>
    <t>Gymnázium Omská</t>
  </si>
  <si>
    <t>Gymnázium Voděradská</t>
  </si>
  <si>
    <t>Gymnázium M.Horákové</t>
  </si>
  <si>
    <t>PPP Francouzská</t>
  </si>
  <si>
    <t>PPP Lucemburská</t>
  </si>
  <si>
    <t>PPP Kupeckého</t>
  </si>
  <si>
    <t>PPP Kuncova</t>
  </si>
  <si>
    <t>PPP Vokovická</t>
  </si>
  <si>
    <t>PPP Šiškova</t>
  </si>
  <si>
    <t>PPP Jabloňová</t>
  </si>
  <si>
    <t>Jedl.ústav Z.Š.a Stř.šk. P-2, V pevnosti</t>
  </si>
  <si>
    <t>Gymnázium,Stř.šk.zr.p.P-5, Radlická</t>
  </si>
  <si>
    <t>Z.Š.Zahrádka P-3, U Zásobní zahrady</t>
  </si>
  <si>
    <t xml:space="preserve">M.Š. spec. P-4, Na Lysinách </t>
  </si>
  <si>
    <t>M.Š. spec. Sluníčko P-5, Deylova</t>
  </si>
  <si>
    <t>Z.Š. spec.  P-6, Roosveltova</t>
  </si>
  <si>
    <t>M.Š. spec. P-8, Štíbrova</t>
  </si>
  <si>
    <t>M.Š. spec.  P-8, Drahaňská</t>
  </si>
  <si>
    <t>S.Š.Z.Š.M.Š. Herforta P-1,Josefská</t>
  </si>
  <si>
    <t>Gymn.Z.Š.M.Š. sluch.p. P-2, Ječná</t>
  </si>
  <si>
    <t>Z.Š.  zrak.p. P-2,nám.Míru</t>
  </si>
  <si>
    <t>Z.Š. M.Š. VFN P2, Ke Karlovu</t>
  </si>
  <si>
    <t>Z.Š.S.Š.waldorfská P-4, Křejpského</t>
  </si>
  <si>
    <t>Zákl. šk. P-4, Boleslavova</t>
  </si>
  <si>
    <t>Střední šk. A.Klara P-4, Vídeňská</t>
  </si>
  <si>
    <t>Z.Š. M.Š.při FTN P-4,Vídeňská</t>
  </si>
  <si>
    <t>Z.Š. M.Š. při FN Motol,P-5,V Úvalu</t>
  </si>
  <si>
    <t>S.Š.Z.Š.M.Š. sluch.p.P-5,Výmolova</t>
  </si>
  <si>
    <t>Z.Š.se por.chov. P-5, Na Zlíchově</t>
  </si>
  <si>
    <t>Z.Š. se spec.por.uč. P-6, U Boroviček</t>
  </si>
  <si>
    <t>Z.Š.log.Z.Š.prak. P-8, Libčická</t>
  </si>
  <si>
    <t>Z.Š. M.Š. P-8, Za Invalidovnou</t>
  </si>
  <si>
    <t>Z.Š. M.Š.  FN Bulovka P-8,Budínova</t>
  </si>
  <si>
    <t>Z.Š. při Psych.léč,P-8,Ústavní</t>
  </si>
  <si>
    <t>S.Š. Z.Š. M.Š. P-10, Chotouňská</t>
  </si>
  <si>
    <t>Z.Š. M.Š. P-10, Moskevská</t>
  </si>
  <si>
    <t>Z.Š.spec.Z.Š.pr.P- 10, Starostrašnická</t>
  </si>
  <si>
    <t>Z.Š.prak.Prak. šk. P-2, Vinohradská</t>
  </si>
  <si>
    <t>Z.Š.prak.Z.Š.spec. P-4, Ružinovská</t>
  </si>
  <si>
    <t>Z.Š.prak.Prakt. šk. P-4, Kupeckého</t>
  </si>
  <si>
    <t>Z.Š.prak. Z.Š.spec. P-5, Pod radnicí</t>
  </si>
  <si>
    <t>Z.Š. prakt.  P-5, nám.Osvoboditelů</t>
  </si>
  <si>
    <t>Z.Š.prak. Z.Š. spec.P-5, Trávníčkova</t>
  </si>
  <si>
    <t>Z Š.prakt. P-6, Vokovická</t>
  </si>
  <si>
    <t>Z.Š.Tolerance P-9, Mochovská</t>
  </si>
  <si>
    <t>M.Š.sp.Z.Š.pr.Z.Š.sp. P-9, Bártlova</t>
  </si>
  <si>
    <t>Zákl. šk. P-10, Vachkova</t>
  </si>
  <si>
    <t>Zákl. šk. P- 10, Práčská</t>
  </si>
  <si>
    <t>SPŠ sděl.tech., Panská, Praha 1</t>
  </si>
  <si>
    <t>VOŠ a SUŠ um.řem., U Půjčovny, Praha 1</t>
  </si>
  <si>
    <t>MSŠ chem.,Křemencova, Praha 1</t>
  </si>
  <si>
    <t>SPŠ stroj., Betlémská, Praha 1</t>
  </si>
  <si>
    <t>SPŠ elektrotech., Ječná, Praha 2</t>
  </si>
  <si>
    <t>SŠ waldorfské lyceum, Křejpského , P 4</t>
  </si>
  <si>
    <t>SPŠ stav., J.Gočára, Praha 4</t>
  </si>
  <si>
    <t>SZŠ a VZŠ, 5.května, Praha 4</t>
  </si>
  <si>
    <t>Smíchovská SPŠ, Preslova, Praha 5</t>
  </si>
  <si>
    <t>STŠ hl.m.Prahy, Radlická, Praha 5</t>
  </si>
  <si>
    <t>SPŠ zeměměř., Pod Táborem, Praha 9</t>
  </si>
  <si>
    <t>SPŠ elektro., V Úžlabině, Praha 10</t>
  </si>
  <si>
    <t>SPŠ Na Třebešíně, Praha 10</t>
  </si>
  <si>
    <t>SHŠ Vršovická, Praha 10</t>
  </si>
  <si>
    <t>SZŠ Ruská, Praha 10</t>
  </si>
  <si>
    <t>SOU obch., Belgická, Praha 2</t>
  </si>
  <si>
    <t>OU a PŠ, Vratislavova, Praha 2</t>
  </si>
  <si>
    <t>SOU Ohradní, Praha 4</t>
  </si>
  <si>
    <t>SŠ techn., Zelený pruh, Praha 4</t>
  </si>
  <si>
    <t>SOU potr., Libušská, Praha 4</t>
  </si>
  <si>
    <t>SŠ uměl.a řemesl., Nový Zlíchov, P 5</t>
  </si>
  <si>
    <t>SOŠ a SOU, Drtinova, Praha 5</t>
  </si>
  <si>
    <t>SŠ dostih.sportu, U Závodiště,  Praha 5</t>
  </si>
  <si>
    <t>SOU Praha-Radotín, Pod Klapicí, Praha 5</t>
  </si>
  <si>
    <t>SOŠ civ.letectví, K Letišti, Praha 6</t>
  </si>
  <si>
    <t>OU a PŠ, Chabařovická, Praha 8</t>
  </si>
  <si>
    <t>SOU kadeř., Karlínské nám., Praha 8</t>
  </si>
  <si>
    <t>SOŠ staveb. a zahr., Učňovská, Praha 9</t>
  </si>
  <si>
    <t>VOŠ a SŠ slab.eltech,Novovysočanská, P 9</t>
  </si>
  <si>
    <t>SOU služeb, Novovysočanská, Praha 9</t>
  </si>
  <si>
    <t>SOU ob.a sl.už., Za Černým mostem, P 9</t>
  </si>
  <si>
    <t>SOŠ pro adm.EU, Lipí, Praha 9</t>
  </si>
  <si>
    <t>SOŠ a SOU Praha-Čakovice ,Ke Stadionu,P9</t>
  </si>
  <si>
    <t>SOU U Krbu, Praha 10</t>
  </si>
  <si>
    <t>SŠ eltech.a stroj., Jesenická, Praha 10</t>
  </si>
  <si>
    <t>SOŠ a SOU Weilova, Praha 10</t>
  </si>
  <si>
    <t>PO mezisoučet</t>
  </si>
  <si>
    <t>Ostatní - granty</t>
  </si>
  <si>
    <t>Odbor SMT - granty  volný čas dětí a mládeže</t>
  </si>
  <si>
    <t xml:space="preserve">využití volného času dětí a mládeže </t>
  </si>
  <si>
    <t>Odbor SMT - granty podpora vzdělávání</t>
  </si>
  <si>
    <t>program podpory vzdělávání</t>
  </si>
  <si>
    <t>BĚŽNÉ   VÝDAJE    CELKEM</t>
  </si>
  <si>
    <t>vlastního hospodaření hl.m. Prahy</t>
  </si>
  <si>
    <t>BĚŽNÉ   VÝDAJE - MČ</t>
  </si>
  <si>
    <t>BĚŽNÉ   VÝDAJE   CELKEM</t>
  </si>
  <si>
    <t xml:space="preserve">Kapitola  05  -  Zdravotnictví  a  sociální  oblast </t>
  </si>
  <si>
    <t>%plnění</t>
  </si>
  <si>
    <t>Odbor</t>
  </si>
  <si>
    <t xml:space="preserve">prostředků </t>
  </si>
  <si>
    <t xml:space="preserve"> neplnění    -</t>
  </si>
  <si>
    <t>SOC - sociální oblast</t>
  </si>
  <si>
    <t>SOC - zdravotní oblast</t>
  </si>
  <si>
    <t>z toho: granty v oblasti soc. péče</t>
  </si>
  <si>
    <t xml:space="preserve">             granty v oblasti zdravotnictví</t>
  </si>
  <si>
    <t xml:space="preserve">             ostatní</t>
  </si>
  <si>
    <t xml:space="preserve">             fin. dary od provoz. sázk. kanc.</t>
  </si>
  <si>
    <t>Kap. 0548-Granty v ob. národ. menšin</t>
  </si>
  <si>
    <t>Kap. 0548-rezerva radního</t>
  </si>
  <si>
    <t>OSM-oprava obj. FN Bulovka</t>
  </si>
  <si>
    <t>OSM- oprava obj. K. Světlé</t>
  </si>
  <si>
    <t>Kap. 0544-ost. činnosti + LSPP</t>
  </si>
  <si>
    <t>Odbor fondů EU - OPPA, OPPK, JPD3</t>
  </si>
  <si>
    <t>Dávky a odškodnění perzek. osobám</t>
  </si>
  <si>
    <t>Fin.vypořádání za rok 2009</t>
  </si>
  <si>
    <t>DS Hortenzie</t>
  </si>
  <si>
    <t>DS Krč</t>
  </si>
  <si>
    <t>DS Chodov</t>
  </si>
  <si>
    <t>DS Háje</t>
  </si>
  <si>
    <t>DS E. Purkyňové</t>
  </si>
  <si>
    <t>DS Ďáblice</t>
  </si>
  <si>
    <t>DS Kobylisy</t>
  </si>
  <si>
    <t>DS Malešice</t>
  </si>
  <si>
    <t>DS Zahradní Město</t>
  </si>
  <si>
    <t>DS Heřmanův Městec</t>
  </si>
  <si>
    <t>DS Pyšely</t>
  </si>
  <si>
    <t>DS Dobřichovice</t>
  </si>
  <si>
    <t>DZR Krásná Lípa</t>
  </si>
  <si>
    <t>DZR Terezín</t>
  </si>
  <si>
    <t>Domov Svojšice</t>
  </si>
  <si>
    <t>Palata</t>
  </si>
  <si>
    <t>DOZP Kytlice</t>
  </si>
  <si>
    <t>Domov Maxov</t>
  </si>
  <si>
    <t>DOZP Lochovice</t>
  </si>
  <si>
    <t>ICOZP Horní Poustevna</t>
  </si>
  <si>
    <t>Domov Zvíkovecká kytička</t>
  </si>
  <si>
    <t>DOZP Rudné u Nejdku</t>
  </si>
  <si>
    <t>DOZP Leontýn</t>
  </si>
  <si>
    <t>DSS Vlašská</t>
  </si>
  <si>
    <t>DOZP Sulická</t>
  </si>
  <si>
    <t>ICSS Odlochovice</t>
  </si>
  <si>
    <t>Jedličkův ústav</t>
  </si>
  <si>
    <t>DC Paprsek</t>
  </si>
  <si>
    <t>Centrum soc.služeb Praha</t>
  </si>
  <si>
    <t>Dětský domov Ch.Masarykové</t>
  </si>
  <si>
    <t>Zdrav.záchranná služba hl.m.Prahy</t>
  </si>
  <si>
    <t>x</t>
  </si>
  <si>
    <t>ZZS HMP - JPD 3 - akce č. 0548</t>
  </si>
  <si>
    <t>ZZS HMP - OPPA - akce č. 30166</t>
  </si>
  <si>
    <t>Městská nemocnice násled.péče</t>
  </si>
  <si>
    <t>Městská poliklinika Praha</t>
  </si>
  <si>
    <t>Městská polik.Praha -OPPA- akce č. 32173</t>
  </si>
  <si>
    <t>Centrum léčebné rehabilitace</t>
  </si>
  <si>
    <t>*    900 226,3</t>
  </si>
  <si>
    <t>BĚŽNÉ  VÝDAJE</t>
  </si>
  <si>
    <t>BĚŽNÉ  VÝDAJE - MČ</t>
  </si>
  <si>
    <t>BĚŽNÉ  VÝDAJE  CELKEM</t>
  </si>
  <si>
    <t>x) usměrňování podílem mimotarifních složek</t>
  </si>
  <si>
    <t>*) zahrnuje i neinvestiční příspěvek DS Slunečnice ve výši 1 616,2 tis. Kč (organizace zrušena k 31.12.2009)</t>
  </si>
  <si>
    <t>Kapitola:  06 - Kultura, sport a cestovní ruch</t>
  </si>
  <si>
    <t>ORGANIZACE-ODBOR</t>
  </si>
  <si>
    <t>Skuteč. k</t>
  </si>
  <si>
    <t>skuteč.</t>
  </si>
  <si>
    <t>limit prostřed.</t>
  </si>
  <si>
    <t>neplnění    -</t>
  </si>
  <si>
    <t>Odbor kultury,pam.péče a cest. ruchu</t>
  </si>
  <si>
    <t>Odbor fondů Evropské unie</t>
  </si>
  <si>
    <t>Rezerva</t>
  </si>
  <si>
    <t>Účelové dotace MLK</t>
  </si>
  <si>
    <t>MČ - údržba soch a plastik</t>
  </si>
  <si>
    <t>Studio Y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</si>
  <si>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</si>
  <si>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</si>
  <si>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</si>
  <si>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</si>
  <si>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</si>
  <si>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</si>
  <si>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</si>
  <si>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 na Smíchově</t>
  </si>
  <si>
    <t>Divadlo Minor</t>
  </si>
  <si>
    <t>Symfonický orchestr FOK</t>
  </si>
  <si>
    <t>Hvězdárna a planetárium</t>
  </si>
  <si>
    <t>Galerie hl.m. Prahy</t>
  </si>
  <si>
    <t>Muzeum hl.m. Prahy</t>
  </si>
  <si>
    <t>Národ.kult.památ. Vyšehrad</t>
  </si>
  <si>
    <t>Pražská informační služba</t>
  </si>
  <si>
    <t>x)</t>
  </si>
  <si>
    <t>Městská knihovna</t>
  </si>
  <si>
    <t xml:space="preserve">      </t>
  </si>
  <si>
    <t>Ostatní - granty - partnerství</t>
  </si>
  <si>
    <t>OKP - granty - oblast kultury</t>
  </si>
  <si>
    <t xml:space="preserve">         - granty - oblast památkové péče</t>
  </si>
  <si>
    <t xml:space="preserve">         - granty - cestovní ruch</t>
  </si>
  <si>
    <t>OKP - partnertství hl. m. Prahy</t>
  </si>
  <si>
    <t>Sekr.radního pro oblast kultury,…</t>
  </si>
  <si>
    <t>Odbor školství, mládeže a tělovýchovy</t>
  </si>
  <si>
    <t>Finanční vypořádání za r. 2009</t>
  </si>
  <si>
    <t>x) odměňování podle § 109, odst. 2 zákona č. 262/2006 Sb.</t>
  </si>
  <si>
    <t>Kapitola: 07 - Bezpečnost</t>
  </si>
  <si>
    <t>ODBORY, ORGANIZACE</t>
  </si>
  <si>
    <t>Městská policie</t>
  </si>
  <si>
    <t>Fond zaměstnavatele MP</t>
  </si>
  <si>
    <t>Odbor krizového řízení</t>
  </si>
  <si>
    <t>Odbor krizového řízení - kriminalita</t>
  </si>
  <si>
    <t>Finanční vypořádání r. 2008 - stát.rozp.</t>
  </si>
  <si>
    <t>Finanční vypořádání r. 2008 - PO</t>
  </si>
  <si>
    <t>Finanční vypořádání r. 2009 - stát.rozp.</t>
  </si>
  <si>
    <t>Správa služeb hl. m. Prahy</t>
  </si>
  <si>
    <t>OSTATNÍ - podniky HMP</t>
  </si>
  <si>
    <t>Dopravní podnik</t>
  </si>
  <si>
    <t>Kapitola : 08 - Hospodářství</t>
  </si>
  <si>
    <t>Odbory</t>
  </si>
  <si>
    <t>Skuteč. k 31.12.2010</t>
  </si>
  <si>
    <t>%plnění UR 2010</t>
  </si>
  <si>
    <t>Skuteč. k 31.12.2009</t>
  </si>
  <si>
    <t>Index  2010/09</t>
  </si>
  <si>
    <t>Limit prostř. na platy</t>
  </si>
  <si>
    <t>Skuteč. k  31.12.2010</t>
  </si>
  <si>
    <t>Počet zaměst. překročení +     neplnění -</t>
  </si>
  <si>
    <t>OOA- údržba a provoz veř.osvětlení</t>
  </si>
  <si>
    <t>OOA</t>
  </si>
  <si>
    <t>Odbor sociální péče a zdravot.</t>
  </si>
  <si>
    <t>Odbor Fondů EU</t>
  </si>
  <si>
    <t>Odbor účetnictví</t>
  </si>
  <si>
    <t>Odbor rozpočtu</t>
  </si>
  <si>
    <t>Sek. nám.prim. pro obl. hosp. polit.</t>
  </si>
  <si>
    <t>Odbor bytový</t>
  </si>
  <si>
    <t>Obor městského investora</t>
  </si>
  <si>
    <t>Skuteč. k  31.12.2009</t>
  </si>
  <si>
    <t>Skuteč. k   31.12.2010</t>
  </si>
  <si>
    <t>Správa pražských hřbitovů</t>
  </si>
  <si>
    <t>Pohřební ústav</t>
  </si>
  <si>
    <t>Regionál. rozvoj. agentura hl.m.Prahy</t>
  </si>
  <si>
    <t>Finanční vypořádání r.2009</t>
  </si>
  <si>
    <t>BĚŽNÉ  VÝDAJE                                               vlastní hospodaření hl.m.Prahy</t>
  </si>
  <si>
    <t xml:space="preserve">BĚŽNÉ  VÝDAJE   -  MČ                                 </t>
  </si>
  <si>
    <t>BĚŽNÉ VÝDAJE                           CELKEM</t>
  </si>
  <si>
    <t>x) odměňování podle §109, odst.2, zák.č.262/2006 Sb.,</t>
  </si>
  <si>
    <t>Kapitola: 09- Vnitřní správa</t>
  </si>
  <si>
    <t>2010/09</t>
  </si>
  <si>
    <t>Odbor hospodářské správy</t>
  </si>
  <si>
    <t xml:space="preserve">Odbor fondů EU </t>
  </si>
  <si>
    <t>Odbor informatiky</t>
  </si>
  <si>
    <t>Odbor "Kancelář primátora"</t>
  </si>
  <si>
    <t xml:space="preserve">Odbor zahraničních vztahů </t>
  </si>
  <si>
    <t>Odbor public relations</t>
  </si>
  <si>
    <t>Odbor Kancelář ředitele MHMP-PER</t>
  </si>
  <si>
    <t>Fond zaměstnavatele MHMP</t>
  </si>
  <si>
    <t>Účelová rezerva</t>
  </si>
  <si>
    <t>BĚŽNÉ VÝDAJE -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</si>
</sst>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"/>
    <numFmt numFmtId="166" formatCode="#,##0.00;[Red]#,##0.00"/>
    <numFmt numFmtId="167" formatCode="0.0"/>
    <numFmt numFmtId="168" formatCode="00##"/>
  </numFmts>
  <fonts count="3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i/>
      <sz val="10"/>
      <name val="Times New Roman CE"/>
      <family val="1"/>
    </font>
    <font>
      <sz val="9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10"/>
      <name val="Arial"/>
      <family val="0"/>
    </font>
    <font>
      <b/>
      <sz val="9"/>
      <color indexed="8"/>
      <name val="Times New Roman CE"/>
      <family val="1"/>
    </font>
    <font>
      <sz val="10"/>
      <color indexed="10"/>
      <name val="Arial"/>
      <family val="0"/>
    </font>
    <font>
      <sz val="9"/>
      <color indexed="8"/>
      <name val="Times New Roman CE"/>
      <family val="1"/>
    </font>
    <font>
      <sz val="10"/>
      <color indexed="8"/>
      <name val="Arial"/>
      <family val="0"/>
    </font>
    <font>
      <sz val="10"/>
      <color indexed="8"/>
      <name val="Arial CE"/>
      <family val="0"/>
    </font>
    <font>
      <sz val="12"/>
      <name val="Times New Roman CE"/>
      <family val="1"/>
    </font>
    <font>
      <sz val="12"/>
      <name val="Arial CE"/>
      <family val="2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48"/>
      <name val="Arial CE"/>
      <family val="2"/>
    </font>
    <font>
      <sz val="10"/>
      <color indexed="12"/>
      <name val="Arial CE"/>
      <family val="2"/>
    </font>
    <font>
      <sz val="8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ck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164" fontId="10" fillId="0" borderId="8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17" xfId="0" applyBorder="1" applyAlignment="1">
      <alignment horizontal="left"/>
    </xf>
    <xf numFmtId="3" fontId="8" fillId="0" borderId="22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167" fontId="8" fillId="0" borderId="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164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8" fillId="0" borderId="29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10" fillId="0" borderId="30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64" fontId="10" fillId="0" borderId="31" xfId="0" applyNumberFormat="1" applyFont="1" applyBorder="1" applyAlignment="1">
      <alignment horizontal="right"/>
    </xf>
    <xf numFmtId="2" fontId="10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33" xfId="0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1" fillId="0" borderId="29" xfId="0" applyNumberFormat="1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167" fontId="10" fillId="0" borderId="27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167" fontId="8" fillId="0" borderId="29" xfId="0" applyNumberFormat="1" applyFont="1" applyBorder="1" applyAlignment="1">
      <alignment horizontal="right"/>
    </xf>
    <xf numFmtId="167" fontId="8" fillId="0" borderId="3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8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39" xfId="0" applyFont="1" applyBorder="1" applyAlignment="1">
      <alignment horizontal="left"/>
    </xf>
    <xf numFmtId="3" fontId="8" fillId="0" borderId="38" xfId="0" applyNumberFormat="1" applyFont="1" applyBorder="1" applyAlignment="1">
      <alignment horizontal="right"/>
    </xf>
    <xf numFmtId="164" fontId="8" fillId="0" borderId="38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4" fontId="9" fillId="0" borderId="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42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8" fillId="0" borderId="18" xfId="0" applyFont="1" applyBorder="1" applyAlignment="1">
      <alignment/>
    </xf>
    <xf numFmtId="14" fontId="8" fillId="0" borderId="7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7" xfId="0" applyFont="1" applyBorder="1" applyAlignment="1">
      <alignment/>
    </xf>
    <xf numFmtId="164" fontId="13" fillId="0" borderId="45" xfId="0" applyNumberFormat="1" applyFont="1" applyBorder="1" applyAlignment="1">
      <alignment/>
    </xf>
    <xf numFmtId="164" fontId="13" fillId="0" borderId="46" xfId="0" applyNumberFormat="1" applyFont="1" applyBorder="1" applyAlignment="1">
      <alignment/>
    </xf>
    <xf numFmtId="4" fontId="13" fillId="0" borderId="46" xfId="0" applyNumberFormat="1" applyFont="1" applyBorder="1" applyAlignment="1">
      <alignment/>
    </xf>
    <xf numFmtId="4" fontId="13" fillId="0" borderId="47" xfId="0" applyNumberFormat="1" applyFont="1" applyBorder="1" applyAlignment="1">
      <alignment/>
    </xf>
    <xf numFmtId="164" fontId="13" fillId="0" borderId="48" xfId="0" applyNumberFormat="1" applyFont="1" applyBorder="1" applyAlignment="1">
      <alignment/>
    </xf>
    <xf numFmtId="164" fontId="13" fillId="0" borderId="49" xfId="0" applyNumberFormat="1" applyFont="1" applyBorder="1" applyAlignment="1">
      <alignment/>
    </xf>
    <xf numFmtId="164" fontId="13" fillId="0" borderId="5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51" xfId="0" applyNumberFormat="1" applyFont="1" applyBorder="1" applyAlignment="1">
      <alignment/>
    </xf>
    <xf numFmtId="4" fontId="13" fillId="0" borderId="52" xfId="0" applyNumberFormat="1" applyFont="1" applyBorder="1" applyAlignment="1">
      <alignment/>
    </xf>
    <xf numFmtId="4" fontId="13" fillId="0" borderId="51" xfId="0" applyNumberFormat="1" applyFont="1" applyBorder="1" applyAlignment="1">
      <alignment/>
    </xf>
    <xf numFmtId="164" fontId="13" fillId="0" borderId="43" xfId="0" applyNumberFormat="1" applyFont="1" applyBorder="1" applyAlignment="1">
      <alignment/>
    </xf>
    <xf numFmtId="0" fontId="10" fillId="0" borderId="14" xfId="0" applyFont="1" applyBorder="1" applyAlignment="1">
      <alignment/>
    </xf>
    <xf numFmtId="164" fontId="14" fillId="0" borderId="35" xfId="0" applyNumberFormat="1" applyFont="1" applyBorder="1" applyAlignment="1">
      <alignment/>
    </xf>
    <xf numFmtId="164" fontId="14" fillId="0" borderId="53" xfId="0" applyNumberFormat="1" applyFont="1" applyBorder="1" applyAlignment="1">
      <alignment/>
    </xf>
    <xf numFmtId="4" fontId="14" fillId="0" borderId="53" xfId="0" applyNumberFormat="1" applyFont="1" applyBorder="1" applyAlignment="1">
      <alignment/>
    </xf>
    <xf numFmtId="164" fontId="14" fillId="0" borderId="36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7" xfId="0" applyFont="1" applyBorder="1" applyAlignment="1">
      <alignment/>
    </xf>
    <xf numFmtId="0" fontId="10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12" xfId="0" applyFont="1" applyBorder="1" applyAlignment="1">
      <alignment/>
    </xf>
    <xf numFmtId="164" fontId="13" fillId="0" borderId="56" xfId="0" applyNumberFormat="1" applyFont="1" applyBorder="1" applyAlignment="1">
      <alignment/>
    </xf>
    <xf numFmtId="164" fontId="13" fillId="0" borderId="57" xfId="0" applyNumberFormat="1" applyFont="1" applyBorder="1" applyAlignment="1">
      <alignment/>
    </xf>
    <xf numFmtId="2" fontId="13" fillId="0" borderId="47" xfId="0" applyNumberFormat="1" applyFont="1" applyBorder="1" applyAlignment="1">
      <alignment/>
    </xf>
    <xf numFmtId="164" fontId="13" fillId="0" borderId="58" xfId="0" applyNumberFormat="1" applyFont="1" applyBorder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47" xfId="0" applyNumberFormat="1" applyFont="1" applyBorder="1" applyAlignment="1">
      <alignment/>
    </xf>
    <xf numFmtId="2" fontId="13" fillId="0" borderId="51" xfId="0" applyNumberFormat="1" applyFont="1" applyBorder="1" applyAlignment="1">
      <alignment/>
    </xf>
    <xf numFmtId="164" fontId="13" fillId="0" borderId="46" xfId="0" applyNumberFormat="1" applyFont="1" applyBorder="1" applyAlignment="1">
      <alignment horizontal="right"/>
    </xf>
    <xf numFmtId="164" fontId="13" fillId="0" borderId="60" xfId="0" applyNumberFormat="1" applyFont="1" applyBorder="1" applyAlignment="1">
      <alignment horizontal="right"/>
    </xf>
    <xf numFmtId="164" fontId="13" fillId="0" borderId="50" xfId="0" applyNumberFormat="1" applyFont="1" applyBorder="1" applyAlignment="1">
      <alignment horizontal="right"/>
    </xf>
    <xf numFmtId="164" fontId="14" fillId="0" borderId="34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164" fontId="14" fillId="0" borderId="4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164" fontId="8" fillId="0" borderId="4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0" xfId="0" applyFont="1" applyBorder="1" applyAlignment="1">
      <alignment/>
    </xf>
    <xf numFmtId="164" fontId="13" fillId="0" borderId="67" xfId="0" applyNumberFormat="1" applyFont="1" applyBorder="1" applyAlignment="1">
      <alignment/>
    </xf>
    <xf numFmtId="164" fontId="13" fillId="0" borderId="68" xfId="0" applyNumberFormat="1" applyFont="1" applyBorder="1" applyAlignment="1">
      <alignment/>
    </xf>
    <xf numFmtId="4" fontId="13" fillId="0" borderId="68" xfId="0" applyNumberFormat="1" applyFont="1" applyBorder="1" applyAlignment="1">
      <alignment/>
    </xf>
    <xf numFmtId="164" fontId="13" fillId="0" borderId="6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70" xfId="0" applyNumberFormat="1" applyFont="1" applyBorder="1" applyAlignment="1">
      <alignment/>
    </xf>
    <xf numFmtId="4" fontId="14" fillId="0" borderId="68" xfId="0" applyNumberFormat="1" applyFont="1" applyBorder="1" applyAlignment="1">
      <alignment/>
    </xf>
    <xf numFmtId="4" fontId="14" fillId="0" borderId="53" xfId="0" applyNumberFormat="1" applyFont="1" applyBorder="1" applyAlignment="1">
      <alignment/>
    </xf>
    <xf numFmtId="164" fontId="14" fillId="0" borderId="62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4" fontId="13" fillId="0" borderId="71" xfId="0" applyNumberFormat="1" applyFont="1" applyBorder="1" applyAlignment="1">
      <alignment/>
    </xf>
    <xf numFmtId="0" fontId="8" fillId="0" borderId="72" xfId="0" applyFont="1" applyBorder="1" applyAlignment="1">
      <alignment/>
    </xf>
    <xf numFmtId="164" fontId="13" fillId="0" borderId="73" xfId="0" applyNumberFormat="1" applyFont="1" applyBorder="1" applyAlignment="1">
      <alignment/>
    </xf>
    <xf numFmtId="0" fontId="8" fillId="0" borderId="73" xfId="0" applyFont="1" applyBorder="1" applyAlignment="1">
      <alignment/>
    </xf>
    <xf numFmtId="0" fontId="8" fillId="0" borderId="74" xfId="0" applyFont="1" applyBorder="1" applyAlignment="1">
      <alignment/>
    </xf>
    <xf numFmtId="0" fontId="8" fillId="0" borderId="13" xfId="0" applyFont="1" applyBorder="1" applyAlignment="1">
      <alignment/>
    </xf>
    <xf numFmtId="164" fontId="13" fillId="0" borderId="75" xfId="0" applyNumberFormat="1" applyFont="1" applyBorder="1" applyAlignment="1">
      <alignment/>
    </xf>
    <xf numFmtId="164" fontId="13" fillId="0" borderId="52" xfId="0" applyNumberFormat="1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10" fillId="0" borderId="21" xfId="0" applyFont="1" applyBorder="1" applyAlignment="1">
      <alignment/>
    </xf>
    <xf numFmtId="164" fontId="14" fillId="0" borderId="77" xfId="0" applyNumberFormat="1" applyFont="1" applyBorder="1" applyAlignment="1">
      <alignment/>
    </xf>
    <xf numFmtId="164" fontId="14" fillId="0" borderId="78" xfId="0" applyNumberFormat="1" applyFont="1" applyBorder="1" applyAlignment="1">
      <alignment/>
    </xf>
    <xf numFmtId="4" fontId="14" fillId="0" borderId="78" xfId="0" applyNumberFormat="1" applyFont="1" applyBorder="1" applyAlignment="1">
      <alignment/>
    </xf>
    <xf numFmtId="0" fontId="8" fillId="0" borderId="77" xfId="0" applyFont="1" applyBorder="1" applyAlignment="1">
      <alignment/>
    </xf>
    <xf numFmtId="0" fontId="8" fillId="0" borderId="79" xfId="0" applyFont="1" applyBorder="1" applyAlignment="1">
      <alignment/>
    </xf>
    <xf numFmtId="0" fontId="10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80" xfId="0" applyFont="1" applyBorder="1" applyAlignment="1">
      <alignment/>
    </xf>
    <xf numFmtId="0" fontId="10" fillId="0" borderId="81" xfId="0" applyFont="1" applyBorder="1" applyAlignment="1">
      <alignment/>
    </xf>
    <xf numFmtId="0" fontId="10" fillId="0" borderId="82" xfId="0" applyFont="1" applyBorder="1" applyAlignment="1">
      <alignment/>
    </xf>
    <xf numFmtId="0" fontId="10" fillId="0" borderId="81" xfId="0" applyFont="1" applyBorder="1" applyAlignment="1">
      <alignment/>
    </xf>
    <xf numFmtId="0" fontId="10" fillId="0" borderId="81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4" fontId="8" fillId="0" borderId="77" xfId="0" applyNumberFormat="1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/>
    </xf>
    <xf numFmtId="164" fontId="8" fillId="0" borderId="86" xfId="0" applyNumberFormat="1" applyFont="1" applyBorder="1" applyAlignment="1">
      <alignment horizontal="right"/>
    </xf>
    <xf numFmtId="164" fontId="8" fillId="0" borderId="87" xfId="0" applyNumberFormat="1" applyFont="1" applyBorder="1" applyAlignment="1">
      <alignment horizontal="right"/>
    </xf>
    <xf numFmtId="2" fontId="8" fillId="0" borderId="87" xfId="0" applyNumberFormat="1" applyFont="1" applyBorder="1" applyAlignment="1">
      <alignment horizontal="right"/>
    </xf>
    <xf numFmtId="0" fontId="8" fillId="0" borderId="86" xfId="0" applyFont="1" applyBorder="1" applyAlignment="1">
      <alignment horizontal="right"/>
    </xf>
    <xf numFmtId="0" fontId="8" fillId="0" borderId="87" xfId="0" applyFont="1" applyBorder="1" applyAlignment="1">
      <alignment horizontal="right"/>
    </xf>
    <xf numFmtId="0" fontId="8" fillId="0" borderId="88" xfId="0" applyFont="1" applyBorder="1" applyAlignment="1">
      <alignment horizontal="right"/>
    </xf>
    <xf numFmtId="164" fontId="8" fillId="0" borderId="49" xfId="0" applyNumberFormat="1" applyFont="1" applyBorder="1" applyAlignment="1">
      <alignment horizontal="right"/>
    </xf>
    <xf numFmtId="164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89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18" fillId="0" borderId="10" xfId="0" applyFont="1" applyBorder="1" applyAlignment="1">
      <alignment/>
    </xf>
    <xf numFmtId="164" fontId="10" fillId="0" borderId="64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80" xfId="0" applyFont="1" applyBorder="1" applyAlignment="1">
      <alignment/>
    </xf>
    <xf numFmtId="0" fontId="8" fillId="0" borderId="81" xfId="0" applyFont="1" applyBorder="1" applyAlignment="1">
      <alignment/>
    </xf>
    <xf numFmtId="0" fontId="8" fillId="0" borderId="82" xfId="0" applyFont="1" applyBorder="1" applyAlignment="1">
      <alignment/>
    </xf>
    <xf numFmtId="0" fontId="10" fillId="0" borderId="90" xfId="0" applyFont="1" applyBorder="1" applyAlignment="1">
      <alignment/>
    </xf>
    <xf numFmtId="0" fontId="8" fillId="0" borderId="91" xfId="0" applyFont="1" applyBorder="1" applyAlignment="1">
      <alignment horizontal="center"/>
    </xf>
    <xf numFmtId="0" fontId="8" fillId="0" borderId="85" xfId="0" applyFont="1" applyBorder="1" applyAlignment="1">
      <alignment/>
    </xf>
    <xf numFmtId="164" fontId="8" fillId="0" borderId="0" xfId="0" applyNumberFormat="1" applyFont="1" applyAlignment="1">
      <alignment horizontal="right"/>
    </xf>
    <xf numFmtId="1" fontId="8" fillId="0" borderId="33" xfId="0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0" fillId="0" borderId="32" xfId="0" applyFont="1" applyBorder="1" applyAlignment="1">
      <alignment horizontal="right"/>
    </xf>
    <xf numFmtId="0" fontId="8" fillId="0" borderId="92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8" fillId="0" borderId="91" xfId="0" applyNumberFormat="1" applyFont="1" applyBorder="1" applyAlignment="1">
      <alignment horizontal="right"/>
    </xf>
    <xf numFmtId="2" fontId="8" fillId="0" borderId="9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83" xfId="0" applyFont="1" applyBorder="1" applyAlignment="1">
      <alignment/>
    </xf>
    <xf numFmtId="0" fontId="10" fillId="0" borderId="94" xfId="0" applyFont="1" applyBorder="1" applyAlignment="1">
      <alignment/>
    </xf>
    <xf numFmtId="164" fontId="10" fillId="0" borderId="92" xfId="0" applyNumberFormat="1" applyFont="1" applyBorder="1" applyAlignment="1">
      <alignment horizontal="right"/>
    </xf>
    <xf numFmtId="164" fontId="10" fillId="0" borderId="91" xfId="0" applyNumberFormat="1" applyFont="1" applyBorder="1" applyAlignment="1">
      <alignment horizontal="right"/>
    </xf>
    <xf numFmtId="2" fontId="10" fillId="0" borderId="91" xfId="0" applyNumberFormat="1" applyFont="1" applyBorder="1" applyAlignment="1">
      <alignment horizontal="right"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28" xfId="0" applyNumberFormat="1" applyFont="1" applyBorder="1" applyAlignment="1">
      <alignment horizontal="right"/>
    </xf>
    <xf numFmtId="0" fontId="8" fillId="0" borderId="7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164" fontId="10" fillId="0" borderId="66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164" fontId="10" fillId="0" borderId="77" xfId="0" applyNumberFormat="1" applyFont="1" applyBorder="1" applyAlignment="1">
      <alignment horizontal="right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4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9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96" xfId="0" applyFont="1" applyFill="1" applyBorder="1" applyAlignment="1">
      <alignment/>
    </xf>
    <xf numFmtId="0" fontId="8" fillId="0" borderId="97" xfId="0" applyFont="1" applyFill="1" applyBorder="1" applyAlignment="1">
      <alignment/>
    </xf>
    <xf numFmtId="14" fontId="8" fillId="0" borderId="97" xfId="0" applyNumberFormat="1" applyFont="1" applyFill="1" applyBorder="1" applyAlignment="1">
      <alignment horizontal="center"/>
    </xf>
    <xf numFmtId="0" fontId="8" fillId="0" borderId="98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8" fillId="0" borderId="45" xfId="0" applyNumberFormat="1" applyFont="1" applyFill="1" applyBorder="1" applyAlignment="1">
      <alignment/>
    </xf>
    <xf numFmtId="164" fontId="8" fillId="0" borderId="46" xfId="0" applyNumberFormat="1" applyFont="1" applyFill="1" applyBorder="1" applyAlignment="1">
      <alignment/>
    </xf>
    <xf numFmtId="164" fontId="8" fillId="0" borderId="46" xfId="0" applyNumberFormat="1" applyFont="1" applyFill="1" applyBorder="1" applyAlignment="1">
      <alignment horizontal="right"/>
    </xf>
    <xf numFmtId="4" fontId="8" fillId="0" borderId="47" xfId="0" applyNumberFormat="1" applyFont="1" applyFill="1" applyBorder="1" applyAlignment="1">
      <alignment horizontal="right"/>
    </xf>
    <xf numFmtId="2" fontId="8" fillId="0" borderId="47" xfId="0" applyNumberFormat="1" applyFont="1" applyFill="1" applyBorder="1" applyAlignment="1">
      <alignment/>
    </xf>
    <xf numFmtId="167" fontId="8" fillId="0" borderId="46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167" fontId="8" fillId="0" borderId="48" xfId="0" applyNumberFormat="1" applyFont="1" applyFill="1" applyBorder="1" applyAlignment="1">
      <alignment/>
    </xf>
    <xf numFmtId="2" fontId="8" fillId="0" borderId="46" xfId="0" applyNumberFormat="1" applyFont="1" applyFill="1" applyBorder="1" applyAlignment="1">
      <alignment/>
    </xf>
    <xf numFmtId="167" fontId="8" fillId="0" borderId="46" xfId="0" applyNumberFormat="1" applyFont="1" applyFill="1" applyBorder="1" applyAlignment="1">
      <alignment horizontal="right"/>
    </xf>
    <xf numFmtId="0" fontId="8" fillId="0" borderId="72" xfId="0" applyFont="1" applyFill="1" applyBorder="1" applyAlignment="1">
      <alignment/>
    </xf>
    <xf numFmtId="164" fontId="8" fillId="0" borderId="99" xfId="0" applyNumberFormat="1" applyFont="1" applyFill="1" applyBorder="1" applyAlignment="1">
      <alignment/>
    </xf>
    <xf numFmtId="164" fontId="8" fillId="0" borderId="47" xfId="0" applyNumberFormat="1" applyFont="1" applyFill="1" applyBorder="1" applyAlignment="1">
      <alignment/>
    </xf>
    <xf numFmtId="164" fontId="8" fillId="0" borderId="47" xfId="0" applyNumberFormat="1" applyFont="1" applyFill="1" applyBorder="1" applyAlignment="1">
      <alignment horizontal="right"/>
    </xf>
    <xf numFmtId="167" fontId="8" fillId="0" borderId="47" xfId="0" applyNumberFormat="1" applyFont="1" applyFill="1" applyBorder="1" applyAlignment="1">
      <alignment/>
    </xf>
    <xf numFmtId="167" fontId="8" fillId="0" borderId="100" xfId="0" applyNumberFormat="1" applyFont="1" applyFill="1" applyBorder="1" applyAlignment="1">
      <alignment/>
    </xf>
    <xf numFmtId="164" fontId="8" fillId="0" borderId="52" xfId="0" applyNumberFormat="1" applyFont="1" applyFill="1" applyBorder="1" applyAlignment="1">
      <alignment/>
    </xf>
    <xf numFmtId="167" fontId="8" fillId="0" borderId="52" xfId="0" applyNumberFormat="1" applyFont="1" applyFill="1" applyBorder="1" applyAlignment="1">
      <alignment/>
    </xf>
    <xf numFmtId="4" fontId="8" fillId="0" borderId="52" xfId="0" applyNumberFormat="1" applyFont="1" applyFill="1" applyBorder="1" applyAlignment="1">
      <alignment/>
    </xf>
    <xf numFmtId="167" fontId="8" fillId="0" borderId="101" xfId="0" applyNumberFormat="1" applyFont="1" applyFill="1" applyBorder="1" applyAlignment="1">
      <alignment/>
    </xf>
    <xf numFmtId="164" fontId="8" fillId="0" borderId="54" xfId="0" applyNumberFormat="1" applyFont="1" applyFill="1" applyBorder="1" applyAlignment="1">
      <alignment/>
    </xf>
    <xf numFmtId="164" fontId="8" fillId="0" borderId="51" xfId="0" applyNumberFormat="1" applyFont="1" applyFill="1" applyBorder="1" applyAlignment="1">
      <alignment/>
    </xf>
    <xf numFmtId="164" fontId="8" fillId="0" borderId="51" xfId="0" applyNumberFormat="1" applyFont="1" applyFill="1" applyBorder="1" applyAlignment="1">
      <alignment horizontal="right"/>
    </xf>
    <xf numFmtId="2" fontId="8" fillId="0" borderId="51" xfId="0" applyNumberFormat="1" applyFont="1" applyFill="1" applyBorder="1" applyAlignment="1">
      <alignment/>
    </xf>
    <xf numFmtId="0" fontId="19" fillId="0" borderId="37" xfId="0" applyFont="1" applyFill="1" applyBorder="1" applyAlignment="1">
      <alignment/>
    </xf>
    <xf numFmtId="167" fontId="8" fillId="0" borderId="51" xfId="0" applyNumberFormat="1" applyFont="1" applyFill="1" applyBorder="1" applyAlignment="1">
      <alignment/>
    </xf>
    <xf numFmtId="4" fontId="8" fillId="0" borderId="51" xfId="0" applyNumberFormat="1" applyFont="1" applyFill="1" applyBorder="1" applyAlignment="1">
      <alignment/>
    </xf>
    <xf numFmtId="167" fontId="8" fillId="0" borderId="95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64" fontId="10" fillId="0" borderId="61" xfId="0" applyNumberFormat="1" applyFont="1" applyFill="1" applyBorder="1" applyAlignment="1">
      <alignment/>
    </xf>
    <xf numFmtId="164" fontId="10" fillId="0" borderId="53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2" fontId="10" fillId="0" borderId="53" xfId="0" applyNumberFormat="1" applyFont="1" applyFill="1" applyBorder="1" applyAlignment="1">
      <alignment/>
    </xf>
    <xf numFmtId="167" fontId="10" fillId="0" borderId="53" xfId="0" applyNumberFormat="1" applyFont="1" applyFill="1" applyBorder="1" applyAlignment="1">
      <alignment/>
    </xf>
    <xf numFmtId="167" fontId="10" fillId="0" borderId="55" xfId="0" applyNumberFormat="1" applyFont="1" applyFill="1" applyBorder="1" applyAlignment="1">
      <alignment/>
    </xf>
    <xf numFmtId="0" fontId="8" fillId="0" borderId="72" xfId="0" applyFont="1" applyFill="1" applyBorder="1" applyAlignment="1">
      <alignment wrapText="1"/>
    </xf>
    <xf numFmtId="4" fontId="8" fillId="0" borderId="47" xfId="0" applyNumberFormat="1" applyFont="1" applyFill="1" applyBorder="1" applyAlignment="1">
      <alignment/>
    </xf>
    <xf numFmtId="167" fontId="8" fillId="0" borderId="50" xfId="0" applyNumberFormat="1" applyFont="1" applyFill="1" applyBorder="1" applyAlignment="1">
      <alignment/>
    </xf>
    <xf numFmtId="167" fontId="8" fillId="0" borderId="43" xfId="0" applyNumberFormat="1" applyFont="1" applyFill="1" applyBorder="1" applyAlignment="1">
      <alignment/>
    </xf>
    <xf numFmtId="2" fontId="10" fillId="0" borderId="53" xfId="0" applyNumberFormat="1" applyFont="1" applyFill="1" applyBorder="1" applyAlignment="1">
      <alignment/>
    </xf>
    <xf numFmtId="167" fontId="10" fillId="0" borderId="3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164" fontId="10" fillId="0" borderId="53" xfId="0" applyNumberFormat="1" applyFont="1" applyFill="1" applyBorder="1" applyAlignment="1">
      <alignment/>
    </xf>
    <xf numFmtId="164" fontId="10" fillId="0" borderId="55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164" fontId="10" fillId="0" borderId="102" xfId="0" applyNumberFormat="1" applyFont="1" applyFill="1" applyBorder="1" applyAlignment="1">
      <alignment/>
    </xf>
    <xf numFmtId="164" fontId="10" fillId="0" borderId="68" xfId="0" applyNumberFormat="1" applyFont="1" applyFill="1" applyBorder="1" applyAlignment="1">
      <alignment/>
    </xf>
    <xf numFmtId="4" fontId="10" fillId="0" borderId="68" xfId="0" applyNumberFormat="1" applyFont="1" applyFill="1" applyBorder="1" applyAlignment="1">
      <alignment/>
    </xf>
    <xf numFmtId="164" fontId="10" fillId="0" borderId="68" xfId="0" applyNumberFormat="1" applyFont="1" applyFill="1" applyBorder="1" applyAlignment="1">
      <alignment/>
    </xf>
    <xf numFmtId="164" fontId="10" fillId="0" borderId="103" xfId="0" applyNumberFormat="1" applyFont="1" applyFill="1" applyBorder="1" applyAlignment="1">
      <alignment/>
    </xf>
    <xf numFmtId="0" fontId="10" fillId="0" borderId="39" xfId="0" applyFont="1" applyFill="1" applyBorder="1" applyAlignment="1">
      <alignment/>
    </xf>
    <xf numFmtId="164" fontId="10" fillId="0" borderId="104" xfId="0" applyNumberFormat="1" applyFont="1" applyFill="1" applyBorder="1" applyAlignment="1">
      <alignment/>
    </xf>
    <xf numFmtId="164" fontId="10" fillId="0" borderId="60" xfId="0" applyNumberFormat="1" applyFont="1" applyFill="1" applyBorder="1" applyAlignment="1">
      <alignment/>
    </xf>
    <xf numFmtId="2" fontId="10" fillId="0" borderId="60" xfId="0" applyNumberFormat="1" applyFont="1" applyFill="1" applyBorder="1" applyAlignment="1">
      <alignment/>
    </xf>
    <xf numFmtId="4" fontId="10" fillId="0" borderId="60" xfId="0" applyNumberFormat="1" applyFont="1" applyFill="1" applyBorder="1" applyAlignment="1">
      <alignment/>
    </xf>
    <xf numFmtId="164" fontId="8" fillId="0" borderId="105" xfId="0" applyNumberFormat="1" applyFont="1" applyFill="1" applyBorder="1" applyAlignment="1">
      <alignment/>
    </xf>
    <xf numFmtId="4" fontId="10" fillId="0" borderId="68" xfId="0" applyNumberFormat="1" applyFont="1" applyFill="1" applyBorder="1" applyAlignment="1">
      <alignment/>
    </xf>
    <xf numFmtId="164" fontId="10" fillId="0" borderId="55" xfId="0" applyNumberFormat="1" applyFont="1" applyFill="1" applyBorder="1" applyAlignment="1">
      <alignment/>
    </xf>
    <xf numFmtId="164" fontId="8" fillId="0" borderId="10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8" fillId="0" borderId="4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164" fontId="8" fillId="0" borderId="106" xfId="0" applyNumberFormat="1" applyFont="1" applyFill="1" applyBorder="1" applyAlignment="1">
      <alignment/>
    </xf>
    <xf numFmtId="164" fontId="8" fillId="0" borderId="78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2" fontId="8" fillId="0" borderId="78" xfId="0" applyNumberFormat="1" applyFont="1" applyFill="1" applyBorder="1" applyAlignment="1">
      <alignment/>
    </xf>
    <xf numFmtId="164" fontId="8" fillId="0" borderId="10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64" fontId="8" fillId="0" borderId="108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164" fontId="8" fillId="0" borderId="101" xfId="0" applyNumberFormat="1" applyFont="1" applyFill="1" applyBorder="1" applyAlignment="1">
      <alignment/>
    </xf>
    <xf numFmtId="164" fontId="2" fillId="0" borderId="78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8" fillId="0" borderId="52" xfId="0" applyNumberFormat="1" applyFont="1" applyFill="1" applyBorder="1" applyAlignment="1">
      <alignment horizontal="center"/>
    </xf>
    <xf numFmtId="2" fontId="8" fillId="0" borderId="46" xfId="0" applyNumberFormat="1" applyFont="1" applyFill="1" applyBorder="1" applyAlignment="1">
      <alignment horizontal="center"/>
    </xf>
    <xf numFmtId="164" fontId="8" fillId="0" borderId="101" xfId="0" applyNumberFormat="1" applyFont="1" applyFill="1" applyBorder="1" applyAlignment="1">
      <alignment horizontal="center"/>
    </xf>
    <xf numFmtId="0" fontId="8" fillId="0" borderId="109" xfId="0" applyFont="1" applyFill="1" applyBorder="1" applyAlignment="1">
      <alignment/>
    </xf>
    <xf numFmtId="164" fontId="8" fillId="0" borderId="110" xfId="0" applyNumberFormat="1" applyFont="1" applyFill="1" applyBorder="1" applyAlignment="1">
      <alignment/>
    </xf>
    <xf numFmtId="164" fontId="8" fillId="0" borderId="111" xfId="0" applyNumberFormat="1" applyFont="1" applyFill="1" applyBorder="1" applyAlignment="1">
      <alignment/>
    </xf>
    <xf numFmtId="164" fontId="8" fillId="0" borderId="111" xfId="0" applyNumberFormat="1" applyFont="1" applyFill="1" applyBorder="1" applyAlignment="1">
      <alignment horizontal="center"/>
    </xf>
    <xf numFmtId="2" fontId="8" fillId="0" borderId="111" xfId="0" applyNumberFormat="1" applyFont="1" applyFill="1" applyBorder="1" applyAlignment="1">
      <alignment horizontal="center"/>
    </xf>
    <xf numFmtId="164" fontId="8" fillId="0" borderId="79" xfId="0" applyNumberFormat="1" applyFont="1" applyFill="1" applyBorder="1" applyAlignment="1">
      <alignment horizontal="center"/>
    </xf>
    <xf numFmtId="164" fontId="8" fillId="0" borderId="74" xfId="0" applyNumberFormat="1" applyFont="1" applyFill="1" applyBorder="1" applyAlignment="1">
      <alignment/>
    </xf>
    <xf numFmtId="164" fontId="8" fillId="0" borderId="50" xfId="0" applyNumberFormat="1" applyFont="1" applyFill="1" applyBorder="1" applyAlignment="1">
      <alignment/>
    </xf>
    <xf numFmtId="4" fontId="8" fillId="0" borderId="111" xfId="0" applyNumberFormat="1" applyFont="1" applyFill="1" applyBorder="1" applyAlignment="1">
      <alignment/>
    </xf>
    <xf numFmtId="167" fontId="8" fillId="0" borderId="112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4" fontId="8" fillId="0" borderId="99" xfId="0" applyNumberFormat="1" applyFont="1" applyFill="1" applyBorder="1" applyAlignment="1">
      <alignment horizontal="right"/>
    </xf>
    <xf numFmtId="2" fontId="8" fillId="0" borderId="99" xfId="0" applyNumberFormat="1" applyFont="1" applyFill="1" applyBorder="1" applyAlignment="1">
      <alignment horizontal="right"/>
    </xf>
    <xf numFmtId="2" fontId="8" fillId="0" borderId="99" xfId="0" applyNumberFormat="1" applyFont="1" applyFill="1" applyBorder="1" applyAlignment="1">
      <alignment/>
    </xf>
    <xf numFmtId="3" fontId="8" fillId="0" borderId="99" xfId="0" applyNumberFormat="1" applyFont="1" applyFill="1" applyBorder="1" applyAlignment="1">
      <alignment/>
    </xf>
    <xf numFmtId="164" fontId="8" fillId="0" borderId="54" xfId="0" applyNumberFormat="1" applyFont="1" applyFill="1" applyBorder="1" applyAlignment="1">
      <alignment horizontal="right"/>
    </xf>
    <xf numFmtId="2" fontId="8" fillId="0" borderId="54" xfId="0" applyNumberFormat="1" applyFont="1" applyFill="1" applyBorder="1" applyAlignment="1">
      <alignment horizontal="right"/>
    </xf>
    <xf numFmtId="2" fontId="8" fillId="0" borderId="54" xfId="0" applyNumberFormat="1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164" fontId="8" fillId="0" borderId="110" xfId="0" applyNumberFormat="1" applyFont="1" applyFill="1" applyBorder="1" applyAlignment="1">
      <alignment horizontal="right"/>
    </xf>
    <xf numFmtId="2" fontId="8" fillId="0" borderId="111" xfId="0" applyNumberFormat="1" applyFont="1" applyFill="1" applyBorder="1" applyAlignment="1">
      <alignment horizontal="right"/>
    </xf>
    <xf numFmtId="2" fontId="8" fillId="0" borderId="111" xfId="0" applyNumberFormat="1" applyFont="1" applyFill="1" applyBorder="1" applyAlignment="1">
      <alignment/>
    </xf>
    <xf numFmtId="3" fontId="8" fillId="0" borderId="111" xfId="0" applyNumberFormat="1" applyFont="1" applyFill="1" applyBorder="1" applyAlignment="1">
      <alignment/>
    </xf>
    <xf numFmtId="164" fontId="8" fillId="0" borderId="112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64" fontId="8" fillId="0" borderId="73" xfId="0" applyNumberFormat="1" applyFont="1" applyFill="1" applyBorder="1" applyAlignment="1">
      <alignment/>
    </xf>
    <xf numFmtId="2" fontId="8" fillId="0" borderId="113" xfId="0" applyNumberFormat="1" applyFont="1" applyFill="1" applyBorder="1" applyAlignment="1">
      <alignment/>
    </xf>
    <xf numFmtId="164" fontId="8" fillId="0" borderId="113" xfId="0" applyNumberFormat="1" applyFont="1" applyFill="1" applyBorder="1" applyAlignment="1">
      <alignment/>
    </xf>
    <xf numFmtId="4" fontId="8" fillId="0" borderId="113" xfId="0" applyNumberFormat="1" applyFont="1" applyFill="1" applyBorder="1" applyAlignment="1">
      <alignment/>
    </xf>
    <xf numFmtId="164" fontId="8" fillId="0" borderId="106" xfId="0" applyNumberFormat="1" applyFont="1" applyFill="1" applyBorder="1" applyAlignment="1">
      <alignment horizontal="right"/>
    </xf>
    <xf numFmtId="164" fontId="8" fillId="0" borderId="78" xfId="0" applyNumberFormat="1" applyFont="1" applyFill="1" applyBorder="1" applyAlignment="1">
      <alignment horizontal="right"/>
    </xf>
    <xf numFmtId="164" fontId="8" fillId="0" borderId="77" xfId="0" applyNumberFormat="1" applyFont="1" applyFill="1" applyBorder="1" applyAlignment="1">
      <alignment/>
    </xf>
    <xf numFmtId="2" fontId="8" fillId="0" borderId="114" xfId="0" applyNumberFormat="1" applyFont="1" applyFill="1" applyBorder="1" applyAlignment="1">
      <alignment/>
    </xf>
    <xf numFmtId="164" fontId="8" fillId="0" borderId="114" xfId="0" applyNumberFormat="1" applyFont="1" applyFill="1" applyBorder="1" applyAlignment="1">
      <alignment/>
    </xf>
    <xf numFmtId="4" fontId="8" fillId="0" borderId="114" xfId="0" applyNumberFormat="1" applyFont="1" applyFill="1" applyBorder="1" applyAlignment="1">
      <alignment/>
    </xf>
    <xf numFmtId="167" fontId="8" fillId="0" borderId="107" xfId="0" applyNumberFormat="1" applyFont="1" applyFill="1" applyBorder="1" applyAlignment="1">
      <alignment/>
    </xf>
    <xf numFmtId="164" fontId="8" fillId="0" borderId="57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164" fontId="8" fillId="0" borderId="45" xfId="0" applyNumberFormat="1" applyFont="1" applyFill="1" applyBorder="1" applyAlignment="1">
      <alignment horizontal="right"/>
    </xf>
    <xf numFmtId="2" fontId="8" fillId="0" borderId="63" xfId="0" applyNumberFormat="1" applyFont="1" applyFill="1" applyBorder="1" applyAlignment="1">
      <alignment/>
    </xf>
    <xf numFmtId="164" fontId="8" fillId="0" borderId="68" xfId="0" applyNumberFormat="1" applyFont="1" applyFill="1" applyBorder="1" applyAlignment="1">
      <alignment/>
    </xf>
    <xf numFmtId="164" fontId="8" fillId="0" borderId="63" xfId="0" applyNumberFormat="1" applyFont="1" applyFill="1" applyBorder="1" applyAlignment="1">
      <alignment/>
    </xf>
    <xf numFmtId="4" fontId="8" fillId="0" borderId="63" xfId="0" applyNumberFormat="1" applyFont="1" applyFill="1" applyBorder="1" applyAlignment="1">
      <alignment/>
    </xf>
    <xf numFmtId="0" fontId="10" fillId="0" borderId="115" xfId="0" applyFont="1" applyFill="1" applyBorder="1" applyAlignment="1">
      <alignment/>
    </xf>
    <xf numFmtId="164" fontId="10" fillId="0" borderId="116" xfId="0" applyNumberFormat="1" applyFont="1" applyFill="1" applyBorder="1" applyAlignment="1">
      <alignment/>
    </xf>
    <xf numFmtId="164" fontId="10" fillId="0" borderId="117" xfId="0" applyNumberFormat="1" applyFont="1" applyFill="1" applyBorder="1" applyAlignment="1">
      <alignment/>
    </xf>
    <xf numFmtId="4" fontId="10" fillId="0" borderId="117" xfId="0" applyNumberFormat="1" applyFont="1" applyFill="1" applyBorder="1" applyAlignment="1">
      <alignment/>
    </xf>
    <xf numFmtId="2" fontId="8" fillId="0" borderId="117" xfId="0" applyNumberFormat="1" applyFont="1" applyFill="1" applyBorder="1" applyAlignment="1">
      <alignment/>
    </xf>
    <xf numFmtId="164" fontId="10" fillId="0" borderId="118" xfId="0" applyNumberFormat="1" applyFont="1" applyFill="1" applyBorder="1" applyAlignment="1">
      <alignment/>
    </xf>
    <xf numFmtId="0" fontId="8" fillId="0" borderId="94" xfId="0" applyFont="1" applyFill="1" applyBorder="1" applyAlignment="1">
      <alignment/>
    </xf>
    <xf numFmtId="164" fontId="8" fillId="0" borderId="92" xfId="0" applyNumberFormat="1" applyFont="1" applyFill="1" applyBorder="1" applyAlignment="1">
      <alignment/>
    </xf>
    <xf numFmtId="164" fontId="8" fillId="0" borderId="9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14" fontId="8" fillId="0" borderId="66" xfId="0" applyNumberFormat="1" applyFont="1" applyFill="1" applyBorder="1" applyAlignment="1">
      <alignment horizontal="center"/>
    </xf>
    <xf numFmtId="0" fontId="8" fillId="0" borderId="66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64" fontId="8" fillId="0" borderId="119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164" fontId="8" fillId="0" borderId="120" xfId="0" applyNumberFormat="1" applyFont="1" applyFill="1" applyBorder="1" applyAlignment="1">
      <alignment/>
    </xf>
    <xf numFmtId="0" fontId="8" fillId="0" borderId="120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8" fillId="0" borderId="68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21" xfId="0" applyNumberFormat="1" applyFont="1" applyFill="1" applyBorder="1" applyAlignment="1">
      <alignment/>
    </xf>
    <xf numFmtId="164" fontId="10" fillId="0" borderId="71" xfId="0" applyNumberFormat="1" applyFont="1" applyFill="1" applyBorder="1" applyAlignment="1">
      <alignment/>
    </xf>
    <xf numFmtId="4" fontId="10" fillId="0" borderId="121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164" fontId="8" fillId="0" borderId="122" xfId="0" applyNumberFormat="1" applyFont="1" applyFill="1" applyBorder="1" applyAlignment="1">
      <alignment/>
    </xf>
    <xf numFmtId="164" fontId="8" fillId="0" borderId="64" xfId="0" applyNumberFormat="1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123" xfId="0" applyFont="1" applyFill="1" applyBorder="1" applyAlignment="1">
      <alignment/>
    </xf>
    <xf numFmtId="164" fontId="8" fillId="0" borderId="121" xfId="0" applyNumberFormat="1" applyFont="1" applyFill="1" applyBorder="1" applyAlignment="1">
      <alignment/>
    </xf>
    <xf numFmtId="164" fontId="8" fillId="0" borderId="71" xfId="0" applyNumberFormat="1" applyFont="1" applyFill="1" applyBorder="1" applyAlignment="1">
      <alignment/>
    </xf>
    <xf numFmtId="0" fontId="8" fillId="0" borderId="71" xfId="0" applyFont="1" applyFill="1" applyBorder="1" applyAlignment="1">
      <alignment/>
    </xf>
    <xf numFmtId="4" fontId="8" fillId="0" borderId="71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164" fontId="14" fillId="0" borderId="102" xfId="0" applyNumberFormat="1" applyFont="1" applyFill="1" applyBorder="1" applyAlignment="1">
      <alignment/>
    </xf>
    <xf numFmtId="164" fontId="14" fillId="0" borderId="68" xfId="0" applyNumberFormat="1" applyFont="1" applyFill="1" applyBorder="1" applyAlignment="1">
      <alignment/>
    </xf>
    <xf numFmtId="4" fontId="14" fillId="0" borderId="68" xfId="0" applyNumberFormat="1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2" fontId="14" fillId="0" borderId="68" xfId="0" applyNumberFormat="1" applyFont="1" applyFill="1" applyBorder="1" applyAlignment="1">
      <alignment/>
    </xf>
    <xf numFmtId="164" fontId="10" fillId="0" borderId="54" xfId="0" applyNumberFormat="1" applyFont="1" applyFill="1" applyBorder="1" applyAlignment="1">
      <alignment/>
    </xf>
    <xf numFmtId="164" fontId="10" fillId="0" borderId="51" xfId="0" applyNumberFormat="1" applyFont="1" applyFill="1" applyBorder="1" applyAlignment="1">
      <alignment/>
    </xf>
    <xf numFmtId="2" fontId="10" fillId="0" borderId="51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9" fillId="0" borderId="106" xfId="0" applyNumberFormat="1" applyFont="1" applyFill="1" applyBorder="1" applyAlignment="1">
      <alignment/>
    </xf>
    <xf numFmtId="164" fontId="9" fillId="0" borderId="78" xfId="0" applyNumberFormat="1" applyFont="1" applyFill="1" applyBorder="1" applyAlignment="1">
      <alignment/>
    </xf>
    <xf numFmtId="2" fontId="10" fillId="0" borderId="78" xfId="0" applyNumberFormat="1" applyFont="1" applyFill="1" applyBorder="1" applyAlignment="1">
      <alignment/>
    </xf>
    <xf numFmtId="0" fontId="8" fillId="0" borderId="77" xfId="0" applyFont="1" applyFill="1" applyBorder="1" applyAlignment="1">
      <alignment/>
    </xf>
    <xf numFmtId="0" fontId="8" fillId="0" borderId="79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12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21" xfId="0" applyFont="1" applyBorder="1" applyAlignment="1">
      <alignment/>
    </xf>
    <xf numFmtId="0" fontId="10" fillId="0" borderId="122" xfId="0" applyFont="1" applyBorder="1" applyAlignment="1">
      <alignment/>
    </xf>
    <xf numFmtId="0" fontId="10" fillId="0" borderId="125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126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27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8" fillId="0" borderId="12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29" xfId="0" applyFont="1" applyBorder="1" applyAlignment="1">
      <alignment/>
    </xf>
    <xf numFmtId="0" fontId="10" fillId="0" borderId="23" xfId="0" applyFont="1" applyBorder="1" applyAlignment="1">
      <alignment/>
    </xf>
    <xf numFmtId="164" fontId="9" fillId="0" borderId="130" xfId="0" applyNumberFormat="1" applyFont="1" applyBorder="1" applyAlignment="1">
      <alignment/>
    </xf>
    <xf numFmtId="164" fontId="9" fillId="0" borderId="99" xfId="0" applyNumberFormat="1" applyFont="1" applyBorder="1" applyAlignment="1">
      <alignment/>
    </xf>
    <xf numFmtId="164" fontId="9" fillId="0" borderId="47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13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25" xfId="0" applyFont="1" applyBorder="1" applyAlignment="1">
      <alignment/>
    </xf>
    <xf numFmtId="164" fontId="9" fillId="0" borderId="132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133" xfId="0" applyNumberFormat="1" applyFont="1" applyBorder="1" applyAlignment="1">
      <alignment/>
    </xf>
    <xf numFmtId="0" fontId="8" fillId="0" borderId="25" xfId="0" applyFont="1" applyBorder="1" applyAlignment="1">
      <alignment/>
    </xf>
    <xf numFmtId="164" fontId="19" fillId="0" borderId="132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0" borderId="46" xfId="0" applyNumberFormat="1" applyFont="1" applyBorder="1" applyAlignment="1">
      <alignment/>
    </xf>
    <xf numFmtId="4" fontId="19" fillId="0" borderId="47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19" fillId="0" borderId="128" xfId="0" applyNumberFormat="1" applyFont="1" applyFill="1" applyBorder="1" applyAlignment="1">
      <alignment/>
    </xf>
    <xf numFmtId="164" fontId="23" fillId="0" borderId="132" xfId="0" applyNumberFormat="1" applyFont="1" applyBorder="1" applyAlignment="1">
      <alignment/>
    </xf>
    <xf numFmtId="164" fontId="9" fillId="0" borderId="45" xfId="0" applyNumberFormat="1" applyFont="1" applyBorder="1" applyAlignment="1">
      <alignment/>
    </xf>
    <xf numFmtId="164" fontId="9" fillId="0" borderId="4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38" xfId="0" applyFont="1" applyBorder="1" applyAlignment="1">
      <alignment/>
    </xf>
    <xf numFmtId="164" fontId="9" fillId="0" borderId="27" xfId="0" applyNumberFormat="1" applyFont="1" applyBorder="1" applyAlignment="1">
      <alignment/>
    </xf>
    <xf numFmtId="4" fontId="9" fillId="0" borderId="53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134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0" fillId="0" borderId="64" xfId="0" applyFont="1" applyBorder="1" applyAlignment="1">
      <alignment/>
    </xf>
    <xf numFmtId="0" fontId="10" fillId="0" borderId="127" xfId="0" applyFont="1" applyBorder="1" applyAlignment="1">
      <alignment/>
    </xf>
    <xf numFmtId="0" fontId="8" fillId="0" borderId="124" xfId="0" applyFont="1" applyBorder="1" applyAlignment="1">
      <alignment/>
    </xf>
    <xf numFmtId="0" fontId="8" fillId="0" borderId="124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8" fillId="0" borderId="1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14" fontId="8" fillId="0" borderId="97" xfId="0" applyNumberFormat="1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139" xfId="0" applyFont="1" applyBorder="1" applyAlignment="1">
      <alignment horizontal="center"/>
    </xf>
    <xf numFmtId="0" fontId="19" fillId="0" borderId="22" xfId="0" applyFont="1" applyBorder="1" applyAlignment="1">
      <alignment/>
    </xf>
    <xf numFmtId="164" fontId="19" fillId="0" borderId="22" xfId="0" applyNumberFormat="1" applyFont="1" applyBorder="1" applyAlignment="1">
      <alignment/>
    </xf>
    <xf numFmtId="164" fontId="19" fillId="0" borderId="119" xfId="0" applyNumberFormat="1" applyFont="1" applyBorder="1" applyAlignment="1">
      <alignment/>
    </xf>
    <xf numFmtId="164" fontId="19" fillId="0" borderId="57" xfId="0" applyNumberFormat="1" applyFont="1" applyBorder="1" applyAlignment="1">
      <alignment/>
    </xf>
    <xf numFmtId="4" fontId="19" fillId="0" borderId="57" xfId="0" applyNumberFormat="1" applyFont="1" applyBorder="1" applyAlignment="1">
      <alignment/>
    </xf>
    <xf numFmtId="2" fontId="19" fillId="0" borderId="140" xfId="0" applyNumberFormat="1" applyFont="1" applyBorder="1" applyAlignment="1">
      <alignment/>
    </xf>
    <xf numFmtId="164" fontId="19" fillId="0" borderId="141" xfId="0" applyNumberFormat="1" applyFont="1" applyBorder="1" applyAlignment="1">
      <alignment/>
    </xf>
    <xf numFmtId="167" fontId="19" fillId="0" borderId="57" xfId="0" applyNumberFormat="1" applyFont="1" applyBorder="1" applyAlignment="1">
      <alignment/>
    </xf>
    <xf numFmtId="167" fontId="19" fillId="0" borderId="14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25" xfId="0" applyFont="1" applyBorder="1" applyAlignment="1">
      <alignment/>
    </xf>
    <xf numFmtId="164" fontId="19" fillId="0" borderId="25" xfId="0" applyNumberFormat="1" applyFont="1" applyBorder="1" applyAlignment="1">
      <alignment/>
    </xf>
    <xf numFmtId="4" fontId="19" fillId="0" borderId="46" xfId="0" applyNumberFormat="1" applyFont="1" applyBorder="1" applyAlignment="1">
      <alignment/>
    </xf>
    <xf numFmtId="2" fontId="19" fillId="0" borderId="133" xfId="0" applyNumberFormat="1" applyFont="1" applyBorder="1" applyAlignment="1">
      <alignment/>
    </xf>
    <xf numFmtId="164" fontId="19" fillId="0" borderId="142" xfId="0" applyNumberFormat="1" applyFont="1" applyBorder="1" applyAlignment="1">
      <alignment/>
    </xf>
    <xf numFmtId="167" fontId="19" fillId="0" borderId="46" xfId="0" applyNumberFormat="1" applyFont="1" applyBorder="1" applyAlignment="1">
      <alignment/>
    </xf>
    <xf numFmtId="167" fontId="19" fillId="0" borderId="133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25" xfId="0" applyFont="1" applyBorder="1" applyAlignment="1">
      <alignment/>
    </xf>
    <xf numFmtId="164" fontId="25" fillId="0" borderId="25" xfId="0" applyNumberFormat="1" applyFont="1" applyBorder="1" applyAlignment="1">
      <alignment/>
    </xf>
    <xf numFmtId="164" fontId="25" fillId="0" borderId="45" xfId="0" applyNumberFormat="1" applyFont="1" applyBorder="1" applyAlignment="1">
      <alignment/>
    </xf>
    <xf numFmtId="164" fontId="25" fillId="0" borderId="46" xfId="0" applyNumberFormat="1" applyFont="1" applyBorder="1" applyAlignment="1">
      <alignment/>
    </xf>
    <xf numFmtId="4" fontId="25" fillId="0" borderId="46" xfId="0" applyNumberFormat="1" applyFont="1" applyBorder="1" applyAlignment="1">
      <alignment/>
    </xf>
    <xf numFmtId="2" fontId="25" fillId="0" borderId="133" xfId="0" applyNumberFormat="1" applyFont="1" applyBorder="1" applyAlignment="1">
      <alignment/>
    </xf>
    <xf numFmtId="164" fontId="25" fillId="0" borderId="142" xfId="0" applyNumberFormat="1" applyFont="1" applyBorder="1" applyAlignment="1">
      <alignment/>
    </xf>
    <xf numFmtId="167" fontId="25" fillId="0" borderId="46" xfId="0" applyNumberFormat="1" applyFont="1" applyBorder="1" applyAlignment="1">
      <alignment/>
    </xf>
    <xf numFmtId="167" fontId="25" fillId="0" borderId="133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4" fontId="19" fillId="0" borderId="45" xfId="0" applyNumberFormat="1" applyFont="1" applyBorder="1" applyAlignment="1">
      <alignment/>
    </xf>
    <xf numFmtId="164" fontId="19" fillId="0" borderId="47" xfId="0" applyNumberFormat="1" applyFont="1" applyBorder="1" applyAlignment="1">
      <alignment/>
    </xf>
    <xf numFmtId="0" fontId="25" fillId="0" borderId="9" xfId="0" applyFont="1" applyBorder="1" applyAlignment="1">
      <alignment/>
    </xf>
    <xf numFmtId="164" fontId="19" fillId="0" borderId="9" xfId="0" applyNumberFormat="1" applyFont="1" applyBorder="1" applyAlignment="1">
      <alignment/>
    </xf>
    <xf numFmtId="164" fontId="19" fillId="0" borderId="108" xfId="0" applyNumberFormat="1" applyFont="1" applyBorder="1" applyAlignment="1">
      <alignment/>
    </xf>
    <xf numFmtId="164" fontId="19" fillId="0" borderId="52" xfId="0" applyNumberFormat="1" applyFont="1" applyBorder="1" applyAlignment="1">
      <alignment/>
    </xf>
    <xf numFmtId="4" fontId="19" fillId="0" borderId="52" xfId="0" applyNumberFormat="1" applyFont="1" applyBorder="1" applyAlignment="1">
      <alignment/>
    </xf>
    <xf numFmtId="2" fontId="19" fillId="0" borderId="143" xfId="0" applyNumberFormat="1" applyFont="1" applyBorder="1" applyAlignment="1">
      <alignment/>
    </xf>
    <xf numFmtId="164" fontId="19" fillId="0" borderId="144" xfId="0" applyNumberFormat="1" applyFont="1" applyBorder="1" applyAlignment="1">
      <alignment/>
    </xf>
    <xf numFmtId="167" fontId="19" fillId="0" borderId="52" xfId="0" applyNumberFormat="1" applyFont="1" applyBorder="1" applyAlignment="1">
      <alignment/>
    </xf>
    <xf numFmtId="167" fontId="19" fillId="0" borderId="143" xfId="0" applyNumberFormat="1" applyFont="1" applyBorder="1" applyAlignment="1">
      <alignment/>
    </xf>
    <xf numFmtId="164" fontId="19" fillId="0" borderId="25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5" fillId="0" borderId="25" xfId="0" applyFont="1" applyFill="1" applyBorder="1" applyAlignment="1">
      <alignment/>
    </xf>
    <xf numFmtId="164" fontId="25" fillId="0" borderId="25" xfId="0" applyNumberFormat="1" applyFont="1" applyFill="1" applyBorder="1" applyAlignment="1">
      <alignment/>
    </xf>
    <xf numFmtId="164" fontId="25" fillId="0" borderId="45" xfId="0" applyNumberFormat="1" applyFont="1" applyFill="1" applyBorder="1" applyAlignment="1">
      <alignment/>
    </xf>
    <xf numFmtId="164" fontId="25" fillId="0" borderId="46" xfId="0" applyNumberFormat="1" applyFont="1" applyFill="1" applyBorder="1" applyAlignment="1">
      <alignment/>
    </xf>
    <xf numFmtId="4" fontId="25" fillId="0" borderId="46" xfId="0" applyNumberFormat="1" applyFont="1" applyFill="1" applyBorder="1" applyAlignment="1">
      <alignment/>
    </xf>
    <xf numFmtId="2" fontId="25" fillId="0" borderId="133" xfId="0" applyNumberFormat="1" applyFont="1" applyFill="1" applyBorder="1" applyAlignment="1">
      <alignment/>
    </xf>
    <xf numFmtId="164" fontId="25" fillId="0" borderId="142" xfId="0" applyNumberFormat="1" applyFont="1" applyFill="1" applyBorder="1" applyAlignment="1">
      <alignment/>
    </xf>
    <xf numFmtId="167" fontId="25" fillId="0" borderId="46" xfId="0" applyNumberFormat="1" applyFont="1" applyFill="1" applyBorder="1" applyAlignment="1">
      <alignment/>
    </xf>
    <xf numFmtId="164" fontId="25" fillId="0" borderId="133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9" fillId="0" borderId="45" xfId="0" applyNumberFormat="1" applyFont="1" applyFill="1" applyBorder="1" applyAlignment="1">
      <alignment/>
    </xf>
    <xf numFmtId="3" fontId="19" fillId="0" borderId="142" xfId="0" applyNumberFormat="1" applyFont="1" applyBorder="1" applyAlignment="1">
      <alignment horizontal="center"/>
    </xf>
    <xf numFmtId="3" fontId="19" fillId="0" borderId="46" xfId="0" applyNumberFormat="1" applyFont="1" applyBorder="1" applyAlignment="1">
      <alignment horizontal="center"/>
    </xf>
    <xf numFmtId="167" fontId="19" fillId="0" borderId="46" xfId="0" applyNumberFormat="1" applyFont="1" applyBorder="1" applyAlignment="1">
      <alignment horizontal="center"/>
    </xf>
    <xf numFmtId="0" fontId="19" fillId="0" borderId="133" xfId="0" applyFont="1" applyBorder="1" applyAlignment="1">
      <alignment horizontal="center"/>
    </xf>
    <xf numFmtId="0" fontId="19" fillId="0" borderId="9" xfId="0" applyFont="1" applyBorder="1" applyAlignment="1">
      <alignment/>
    </xf>
    <xf numFmtId="164" fontId="25" fillId="0" borderId="9" xfId="0" applyNumberFormat="1" applyFont="1" applyBorder="1" applyAlignment="1">
      <alignment/>
    </xf>
    <xf numFmtId="164" fontId="19" fillId="0" borderId="52" xfId="0" applyNumberFormat="1" applyFont="1" applyFill="1" applyBorder="1" applyAlignment="1">
      <alignment/>
    </xf>
    <xf numFmtId="3" fontId="19" fillId="0" borderId="144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center"/>
    </xf>
    <xf numFmtId="167" fontId="19" fillId="0" borderId="52" xfId="0" applyNumberFormat="1" applyFont="1" applyBorder="1" applyAlignment="1">
      <alignment horizontal="center"/>
    </xf>
    <xf numFmtId="0" fontId="19" fillId="0" borderId="143" xfId="0" applyFont="1" applyBorder="1" applyAlignment="1">
      <alignment horizontal="center"/>
    </xf>
    <xf numFmtId="0" fontId="19" fillId="0" borderId="38" xfId="0" applyFont="1" applyBorder="1" applyAlignment="1">
      <alignment/>
    </xf>
    <xf numFmtId="164" fontId="25" fillId="0" borderId="38" xfId="0" applyNumberFormat="1" applyFont="1" applyBorder="1" applyAlignment="1">
      <alignment/>
    </xf>
    <xf numFmtId="167" fontId="19" fillId="0" borderId="60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2" fontId="9" fillId="0" borderId="134" xfId="0" applyNumberFormat="1" applyFont="1" applyBorder="1" applyAlignment="1">
      <alignment/>
    </xf>
    <xf numFmtId="167" fontId="9" fillId="0" borderId="53" xfId="0" applyNumberFormat="1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6" xfId="0" applyNumberFormat="1" applyFont="1" applyBorder="1" applyAlignment="1">
      <alignment/>
    </xf>
    <xf numFmtId="164" fontId="19" fillId="0" borderId="54" xfId="0" applyNumberFormat="1" applyFont="1" applyBorder="1" applyAlignment="1">
      <alignment/>
    </xf>
    <xf numFmtId="164" fontId="19" fillId="0" borderId="51" xfId="0" applyNumberFormat="1" applyFont="1" applyBorder="1" applyAlignment="1">
      <alignment/>
    </xf>
    <xf numFmtId="4" fontId="19" fillId="0" borderId="51" xfId="0" applyNumberFormat="1" applyFont="1" applyBorder="1" applyAlignment="1">
      <alignment/>
    </xf>
    <xf numFmtId="2" fontId="19" fillId="0" borderId="137" xfId="0" applyNumberFormat="1" applyFont="1" applyBorder="1" applyAlignment="1">
      <alignment/>
    </xf>
    <xf numFmtId="164" fontId="19" fillId="0" borderId="17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/>
    </xf>
    <xf numFmtId="0" fontId="19" fillId="0" borderId="145" xfId="0" applyFont="1" applyBorder="1" applyAlignment="1">
      <alignment/>
    </xf>
    <xf numFmtId="164" fontId="19" fillId="0" borderId="31" xfId="0" applyNumberFormat="1" applyFont="1" applyBorder="1" applyAlignment="1">
      <alignment/>
    </xf>
    <xf numFmtId="164" fontId="19" fillId="0" borderId="106" xfId="0" applyNumberFormat="1" applyFont="1" applyBorder="1" applyAlignment="1">
      <alignment/>
    </xf>
    <xf numFmtId="4" fontId="19" fillId="0" borderId="78" xfId="0" applyNumberFormat="1" applyFont="1" applyBorder="1" applyAlignment="1">
      <alignment/>
    </xf>
    <xf numFmtId="2" fontId="19" fillId="0" borderId="146" xfId="0" applyNumberFormat="1" applyFont="1" applyBorder="1" applyAlignment="1">
      <alignment/>
    </xf>
    <xf numFmtId="0" fontId="19" fillId="0" borderId="17" xfId="0" applyFont="1" applyBorder="1" applyAlignment="1">
      <alignment/>
    </xf>
    <xf numFmtId="164" fontId="19" fillId="0" borderId="78" xfId="0" applyNumberFormat="1" applyFont="1" applyBorder="1" applyAlignment="1">
      <alignment/>
    </xf>
    <xf numFmtId="0" fontId="9" fillId="0" borderId="145" xfId="0" applyFont="1" applyBorder="1" applyAlignment="1">
      <alignment/>
    </xf>
    <xf numFmtId="164" fontId="9" fillId="0" borderId="31" xfId="0" applyNumberFormat="1" applyFont="1" applyBorder="1" applyAlignment="1">
      <alignment/>
    </xf>
    <xf numFmtId="164" fontId="9" fillId="0" borderId="106" xfId="0" applyNumberFormat="1" applyFont="1" applyBorder="1" applyAlignment="1">
      <alignment/>
    </xf>
    <xf numFmtId="164" fontId="9" fillId="0" borderId="78" xfId="0" applyNumberFormat="1" applyFont="1" applyBorder="1" applyAlignment="1">
      <alignment/>
    </xf>
    <xf numFmtId="4" fontId="9" fillId="0" borderId="78" xfId="0" applyNumberFormat="1" applyFont="1" applyBorder="1" applyAlignment="1">
      <alignment/>
    </xf>
    <xf numFmtId="2" fontId="9" fillId="0" borderId="146" xfId="0" applyNumberFormat="1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92" xfId="0" applyFont="1" applyBorder="1" applyAlignment="1">
      <alignment horizontal="left"/>
    </xf>
    <xf numFmtId="0" fontId="13" fillId="0" borderId="92" xfId="0" applyFont="1" applyBorder="1" applyAlignment="1">
      <alignment horizontal="left"/>
    </xf>
    <xf numFmtId="0" fontId="8" fillId="0" borderId="92" xfId="0" applyFont="1" applyBorder="1" applyAlignment="1">
      <alignment horizontal="left"/>
    </xf>
    <xf numFmtId="0" fontId="10" fillId="0" borderId="147" xfId="0" applyFont="1" applyBorder="1" applyAlignment="1">
      <alignment/>
    </xf>
    <xf numFmtId="0" fontId="28" fillId="0" borderId="147" xfId="0" applyFont="1" applyBorder="1" applyAlignment="1">
      <alignment/>
    </xf>
    <xf numFmtId="0" fontId="28" fillId="0" borderId="148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29" fillId="0" borderId="17" xfId="0" applyFont="1" applyBorder="1" applyAlignment="1">
      <alignment/>
    </xf>
    <xf numFmtId="14" fontId="13" fillId="0" borderId="7" xfId="0" applyNumberFormat="1" applyFont="1" applyBorder="1" applyAlignment="1">
      <alignment/>
    </xf>
    <xf numFmtId="0" fontId="8" fillId="0" borderId="149" xfId="0" applyFont="1" applyBorder="1" applyAlignment="1">
      <alignment/>
    </xf>
    <xf numFmtId="0" fontId="0" fillId="0" borderId="54" xfId="0" applyBorder="1" applyAlignment="1">
      <alignment/>
    </xf>
    <xf numFmtId="2" fontId="13" fillId="0" borderId="52" xfId="0" applyNumberFormat="1" applyFont="1" applyBorder="1" applyAlignment="1">
      <alignment horizontal="right"/>
    </xf>
    <xf numFmtId="2" fontId="13" fillId="0" borderId="49" xfId="0" applyNumberFormat="1" applyFont="1" applyBorder="1" applyAlignment="1">
      <alignment/>
    </xf>
    <xf numFmtId="3" fontId="13" fillId="0" borderId="46" xfId="0" applyNumberFormat="1" applyFont="1" applyBorder="1" applyAlignment="1">
      <alignment horizontal="right"/>
    </xf>
    <xf numFmtId="2" fontId="13" fillId="0" borderId="46" xfId="0" applyNumberFormat="1" applyFont="1" applyBorder="1" applyAlignment="1">
      <alignment horizontal="right"/>
    </xf>
    <xf numFmtId="0" fontId="13" fillId="0" borderId="50" xfId="0" applyFont="1" applyBorder="1" applyAlignment="1">
      <alignment horizontal="right"/>
    </xf>
    <xf numFmtId="164" fontId="13" fillId="0" borderId="99" xfId="0" applyNumberFormat="1" applyFont="1" applyBorder="1" applyAlignment="1">
      <alignment/>
    </xf>
    <xf numFmtId="2" fontId="13" fillId="0" borderId="47" xfId="0" applyNumberFormat="1" applyFont="1" applyBorder="1" applyAlignment="1">
      <alignment horizontal="right"/>
    </xf>
    <xf numFmtId="0" fontId="8" fillId="0" borderId="150" xfId="0" applyFont="1" applyBorder="1" applyAlignment="1">
      <alignment/>
    </xf>
    <xf numFmtId="164" fontId="13" fillId="0" borderId="142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2" fontId="13" fillId="0" borderId="51" xfId="0" applyNumberFormat="1" applyFont="1" applyBorder="1" applyAlignment="1">
      <alignment horizontal="right"/>
    </xf>
    <xf numFmtId="164" fontId="13" fillId="0" borderId="54" xfId="0" applyNumberFormat="1" applyFont="1" applyBorder="1" applyAlignment="1">
      <alignment/>
    </xf>
    <xf numFmtId="3" fontId="13" fillId="0" borderId="46" xfId="0" applyNumberFormat="1" applyFont="1" applyBorder="1" applyAlignment="1">
      <alignment/>
    </xf>
    <xf numFmtId="164" fontId="13" fillId="0" borderId="108" xfId="0" applyNumberFormat="1" applyFont="1" applyBorder="1" applyAlignment="1">
      <alignment/>
    </xf>
    <xf numFmtId="164" fontId="14" fillId="0" borderId="27" xfId="0" applyNumberFormat="1" applyFont="1" applyBorder="1" applyAlignment="1">
      <alignment horizontal="right"/>
    </xf>
    <xf numFmtId="164" fontId="14" fillId="0" borderId="27" xfId="0" applyNumberFormat="1" applyFont="1" applyBorder="1" applyAlignment="1">
      <alignment/>
    </xf>
    <xf numFmtId="2" fontId="14" fillId="0" borderId="27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/>
    </xf>
    <xf numFmtId="3" fontId="14" fillId="0" borderId="53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2" fontId="13" fillId="0" borderId="46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49" xfId="0" applyNumberFormat="1" applyFont="1" applyBorder="1" applyAlignment="1">
      <alignment horizontal="right"/>
    </xf>
    <xf numFmtId="3" fontId="13" fillId="0" borderId="75" xfId="0" applyNumberFormat="1" applyFont="1" applyBorder="1" applyAlignment="1">
      <alignment/>
    </xf>
    <xf numFmtId="0" fontId="13" fillId="0" borderId="76" xfId="0" applyFont="1" applyBorder="1" applyAlignment="1">
      <alignment horizontal="right"/>
    </xf>
    <xf numFmtId="0" fontId="8" fillId="0" borderId="109" xfId="0" applyFont="1" applyBorder="1" applyAlignment="1">
      <alignment/>
    </xf>
    <xf numFmtId="3" fontId="13" fillId="0" borderId="111" xfId="0" applyNumberFormat="1" applyFont="1" applyBorder="1" applyAlignment="1">
      <alignment/>
    </xf>
    <xf numFmtId="2" fontId="13" fillId="0" borderId="111" xfId="0" applyNumberFormat="1" applyFont="1" applyBorder="1" applyAlignment="1">
      <alignment horizontal="right"/>
    </xf>
    <xf numFmtId="2" fontId="13" fillId="0" borderId="111" xfId="0" applyNumberFormat="1" applyFont="1" applyBorder="1" applyAlignment="1">
      <alignment/>
    </xf>
    <xf numFmtId="3" fontId="13" fillId="0" borderId="151" xfId="0" applyNumberFormat="1" applyFont="1" applyBorder="1" applyAlignment="1">
      <alignment/>
    </xf>
    <xf numFmtId="0" fontId="13" fillId="0" borderId="152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8" fillId="0" borderId="0" xfId="0" applyNumberFormat="1" applyFont="1" applyAlignment="1">
      <alignment/>
    </xf>
    <xf numFmtId="0" fontId="10" fillId="0" borderId="41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28" fillId="0" borderId="1" xfId="0" applyFont="1" applyBorder="1" applyAlignment="1">
      <alignment/>
    </xf>
    <xf numFmtId="0" fontId="28" fillId="0" borderId="3" xfId="0" applyFont="1" applyBorder="1" applyAlignment="1">
      <alignment/>
    </xf>
    <xf numFmtId="2" fontId="14" fillId="0" borderId="53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1" fontId="14" fillId="0" borderId="30" xfId="0" applyNumberFormat="1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43" xfId="0" applyFont="1" applyBorder="1" applyAlignment="1">
      <alignment/>
    </xf>
    <xf numFmtId="14" fontId="8" fillId="0" borderId="28" xfId="0" applyNumberFormat="1" applyFont="1" applyBorder="1" applyAlignment="1">
      <alignment/>
    </xf>
    <xf numFmtId="3" fontId="13" fillId="0" borderId="141" xfId="0" applyNumberFormat="1" applyFont="1" applyBorder="1" applyAlignment="1">
      <alignment/>
    </xf>
    <xf numFmtId="3" fontId="13" fillId="0" borderId="57" xfId="0" applyNumberFormat="1" applyFont="1" applyBorder="1" applyAlignment="1">
      <alignment/>
    </xf>
    <xf numFmtId="2" fontId="13" fillId="0" borderId="52" xfId="0" applyNumberFormat="1" applyFont="1" applyBorder="1" applyAlignment="1">
      <alignment/>
    </xf>
    <xf numFmtId="3" fontId="13" fillId="0" borderId="153" xfId="0" applyNumberFormat="1" applyFont="1" applyBorder="1" applyAlignment="1">
      <alignment/>
    </xf>
    <xf numFmtId="3" fontId="13" fillId="0" borderId="154" xfId="0" applyNumberFormat="1" applyFont="1" applyBorder="1" applyAlignment="1">
      <alignment/>
    </xf>
    <xf numFmtId="3" fontId="13" fillId="0" borderId="142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1" xfId="0" applyNumberFormat="1" applyFont="1" applyBorder="1" applyAlignment="1">
      <alignment/>
    </xf>
    <xf numFmtId="2" fontId="13" fillId="0" borderId="60" xfId="0" applyNumberFormat="1" applyFont="1" applyBorder="1" applyAlignment="1">
      <alignment/>
    </xf>
    <xf numFmtId="3" fontId="14" fillId="0" borderId="155" xfId="0" applyNumberFormat="1" applyFont="1" applyBorder="1" applyAlignment="1">
      <alignment/>
    </xf>
    <xf numFmtId="164" fontId="14" fillId="0" borderId="134" xfId="0" applyNumberFormat="1" applyFont="1" applyBorder="1" applyAlignment="1">
      <alignment/>
    </xf>
    <xf numFmtId="2" fontId="14" fillId="0" borderId="27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0" fontId="8" fillId="0" borderId="156" xfId="0" applyFont="1" applyBorder="1" applyAlignment="1">
      <alignment/>
    </xf>
    <xf numFmtId="3" fontId="13" fillId="0" borderId="157" xfId="0" applyNumberFormat="1" applyFont="1" applyBorder="1" applyAlignment="1">
      <alignment/>
    </xf>
    <xf numFmtId="164" fontId="13" fillId="0" borderId="158" xfId="0" applyNumberFormat="1" applyFont="1" applyBorder="1" applyAlignment="1">
      <alignment/>
    </xf>
    <xf numFmtId="2" fontId="13" fillId="0" borderId="159" xfId="0" applyNumberFormat="1" applyFont="1" applyBorder="1" applyAlignment="1">
      <alignment/>
    </xf>
    <xf numFmtId="2" fontId="13" fillId="0" borderId="15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0" fontId="10" fillId="0" borderId="13" xfId="0" applyFont="1" applyBorder="1" applyAlignment="1">
      <alignment/>
    </xf>
    <xf numFmtId="3" fontId="13" fillId="0" borderId="108" xfId="0" applyNumberFormat="1" applyFont="1" applyBorder="1" applyAlignment="1">
      <alignment/>
    </xf>
    <xf numFmtId="2" fontId="13" fillId="0" borderId="75" xfId="0" applyNumberFormat="1" applyFont="1" applyBorder="1" applyAlignment="1">
      <alignment/>
    </xf>
    <xf numFmtId="0" fontId="10" fillId="0" borderId="72" xfId="0" applyFont="1" applyBorder="1" applyAlignment="1">
      <alignment/>
    </xf>
    <xf numFmtId="164" fontId="14" fillId="0" borderId="99" xfId="0" applyNumberFormat="1" applyFont="1" applyBorder="1" applyAlignment="1">
      <alignment/>
    </xf>
    <xf numFmtId="2" fontId="14" fillId="0" borderId="47" xfId="0" applyNumberFormat="1" applyFont="1" applyBorder="1" applyAlignment="1">
      <alignment/>
    </xf>
    <xf numFmtId="2" fontId="14" fillId="0" borderId="160" xfId="0" applyNumberFormat="1" applyFont="1" applyBorder="1" applyAlignment="1">
      <alignment/>
    </xf>
    <xf numFmtId="3" fontId="13" fillId="0" borderId="160" xfId="0" applyNumberFormat="1" applyFont="1" applyBorder="1" applyAlignment="1">
      <alignment/>
    </xf>
    <xf numFmtId="3" fontId="10" fillId="0" borderId="63" xfId="0" applyNumberFormat="1" applyFont="1" applyBorder="1" applyAlignment="1">
      <alignment/>
    </xf>
    <xf numFmtId="2" fontId="13" fillId="0" borderId="73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14" fillId="0" borderId="108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2" fontId="14" fillId="0" borderId="52" xfId="0" applyNumberFormat="1" applyFont="1" applyBorder="1" applyAlignment="1">
      <alignment/>
    </xf>
    <xf numFmtId="3" fontId="10" fillId="0" borderId="75" xfId="0" applyNumberFormat="1" applyFont="1" applyBorder="1" applyAlignment="1">
      <alignment/>
    </xf>
    <xf numFmtId="3" fontId="10" fillId="0" borderId="76" xfId="0" applyNumberFormat="1" applyFont="1" applyBorder="1" applyAlignment="1">
      <alignment/>
    </xf>
    <xf numFmtId="0" fontId="10" fillId="0" borderId="21" xfId="0" applyFont="1" applyBorder="1" applyAlignment="1">
      <alignment/>
    </xf>
    <xf numFmtId="164" fontId="14" fillId="0" borderId="106" xfId="0" applyNumberFormat="1" applyFont="1" applyBorder="1" applyAlignment="1">
      <alignment/>
    </xf>
    <xf numFmtId="2" fontId="14" fillId="0" borderId="78" xfId="0" applyNumberFormat="1" applyFont="1" applyBorder="1" applyAlignment="1">
      <alignment/>
    </xf>
    <xf numFmtId="3" fontId="10" fillId="0" borderId="77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14" fillId="0" borderId="68" xfId="0" applyNumberFormat="1" applyFont="1" applyBorder="1" applyAlignment="1">
      <alignment/>
    </xf>
    <xf numFmtId="164" fontId="8" fillId="0" borderId="51" xfId="0" applyNumberFormat="1" applyFont="1" applyBorder="1" applyAlignment="1">
      <alignment/>
    </xf>
    <xf numFmtId="164" fontId="8" fillId="0" borderId="55" xfId="0" applyNumberFormat="1" applyFont="1" applyBorder="1" applyAlignment="1">
      <alignment/>
    </xf>
    <xf numFmtId="164" fontId="13" fillId="0" borderId="161" xfId="0" applyNumberFormat="1" applyFont="1" applyBorder="1" applyAlignment="1">
      <alignment/>
    </xf>
    <xf numFmtId="164" fontId="14" fillId="0" borderId="53" xfId="0" applyNumberFormat="1" applyFont="1" applyBorder="1" applyAlignment="1">
      <alignment/>
    </xf>
    <xf numFmtId="0" fontId="8" fillId="0" borderId="102" xfId="0" applyFont="1" applyBorder="1" applyAlignment="1">
      <alignment/>
    </xf>
    <xf numFmtId="0" fontId="8" fillId="0" borderId="162" xfId="0" applyFont="1" applyBorder="1" applyAlignment="1">
      <alignment/>
    </xf>
    <xf numFmtId="164" fontId="13" fillId="0" borderId="163" xfId="0" applyNumberFormat="1" applyFont="1" applyBorder="1" applyAlignment="1">
      <alignment/>
    </xf>
    <xf numFmtId="164" fontId="13" fillId="0" borderId="164" xfId="0" applyNumberFormat="1" applyFont="1" applyBorder="1" applyAlignment="1">
      <alignment/>
    </xf>
    <xf numFmtId="4" fontId="13" fillId="0" borderId="164" xfId="0" applyNumberFormat="1" applyFont="1" applyBorder="1" applyAlignment="1">
      <alignment/>
    </xf>
    <xf numFmtId="164" fontId="13" fillId="0" borderId="165" xfId="0" applyNumberFormat="1" applyFont="1" applyBorder="1" applyAlignment="1">
      <alignment horizontal="center"/>
    </xf>
    <xf numFmtId="164" fontId="13" fillId="0" borderId="164" xfId="0" applyNumberFormat="1" applyFont="1" applyBorder="1" applyAlignment="1">
      <alignment horizontal="center"/>
    </xf>
    <xf numFmtId="164" fontId="8" fillId="0" borderId="164" xfId="0" applyNumberFormat="1" applyFont="1" applyBorder="1" applyAlignment="1">
      <alignment horizontal="center"/>
    </xf>
    <xf numFmtId="164" fontId="8" fillId="0" borderId="166" xfId="0" applyNumberFormat="1" applyFont="1" applyBorder="1" applyAlignment="1">
      <alignment horizontal="center"/>
    </xf>
    <xf numFmtId="0" fontId="10" fillId="0" borderId="115" xfId="0" applyFont="1" applyBorder="1" applyAlignment="1">
      <alignment/>
    </xf>
    <xf numFmtId="164" fontId="14" fillId="0" borderId="167" xfId="0" applyNumberFormat="1" applyFont="1" applyBorder="1" applyAlignment="1">
      <alignment/>
    </xf>
    <xf numFmtId="164" fontId="14" fillId="0" borderId="117" xfId="0" applyNumberFormat="1" applyFont="1" applyBorder="1" applyAlignment="1">
      <alignment/>
    </xf>
    <xf numFmtId="4" fontId="14" fillId="0" borderId="117" xfId="0" applyNumberFormat="1" applyFont="1" applyBorder="1" applyAlignment="1">
      <alignment/>
    </xf>
    <xf numFmtId="164" fontId="14" fillId="0" borderId="168" xfId="0" applyNumberFormat="1" applyFont="1" applyBorder="1" applyAlignment="1">
      <alignment horizontal="center"/>
    </xf>
    <xf numFmtId="164" fontId="14" fillId="0" borderId="117" xfId="0" applyNumberFormat="1" applyFont="1" applyBorder="1" applyAlignment="1">
      <alignment horizontal="center"/>
    </xf>
    <xf numFmtId="164" fontId="10" fillId="0" borderId="117" xfId="0" applyNumberFormat="1" applyFont="1" applyBorder="1" applyAlignment="1">
      <alignment horizontal="center"/>
    </xf>
    <xf numFmtId="164" fontId="10" fillId="0" borderId="169" xfId="0" applyNumberFormat="1" applyFont="1" applyBorder="1" applyAlignment="1">
      <alignment horizontal="center"/>
    </xf>
    <xf numFmtId="0" fontId="8" fillId="0" borderId="94" xfId="0" applyFont="1" applyBorder="1" applyAlignment="1">
      <alignment/>
    </xf>
    <xf numFmtId="0" fontId="8" fillId="0" borderId="170" xfId="0" applyFont="1" applyBorder="1" applyAlignment="1">
      <alignment horizontal="center"/>
    </xf>
    <xf numFmtId="0" fontId="8" fillId="0" borderId="171" xfId="0" applyFont="1" applyBorder="1" applyAlignment="1">
      <alignment/>
    </xf>
    <xf numFmtId="4" fontId="13" fillId="0" borderId="161" xfId="0" applyNumberFormat="1" applyFont="1" applyBorder="1" applyAlignment="1">
      <alignment/>
    </xf>
    <xf numFmtId="164" fontId="14" fillId="0" borderId="92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172" xfId="0" applyFont="1" applyBorder="1" applyAlignment="1">
      <alignment horizontal="centerContinuous"/>
    </xf>
    <xf numFmtId="0" fontId="14" fillId="0" borderId="1" xfId="0" applyFont="1" applyBorder="1" applyAlignment="1">
      <alignment/>
    </xf>
    <xf numFmtId="0" fontId="8" fillId="0" borderId="42" xfId="0" applyFont="1" applyBorder="1" applyAlignment="1">
      <alignment/>
    </xf>
    <xf numFmtId="0" fontId="10" fillId="0" borderId="173" xfId="0" applyFont="1" applyBorder="1" applyAlignment="1">
      <alignment vertical="center"/>
    </xf>
    <xf numFmtId="0" fontId="19" fillId="0" borderId="174" xfId="0" applyFont="1" applyBorder="1" applyAlignment="1">
      <alignment horizontal="centerContinuous" vertical="top"/>
    </xf>
    <xf numFmtId="0" fontId="19" fillId="0" borderId="174" xfId="0" applyFont="1" applyBorder="1" applyAlignment="1">
      <alignment horizontal="center" vertical="top"/>
    </xf>
    <xf numFmtId="0" fontId="19" fillId="0" borderId="174" xfId="0" applyFont="1" applyBorder="1" applyAlignment="1">
      <alignment horizontal="center" vertical="top" wrapText="1"/>
    </xf>
    <xf numFmtId="0" fontId="8" fillId="0" borderId="174" xfId="0" applyFont="1" applyBorder="1" applyAlignment="1">
      <alignment horizontal="center" vertical="top" wrapText="1"/>
    </xf>
    <xf numFmtId="0" fontId="19" fillId="0" borderId="175" xfId="0" applyFont="1" applyBorder="1" applyAlignment="1">
      <alignment horizontal="center" vertical="top" wrapText="1"/>
    </xf>
    <xf numFmtId="0" fontId="19" fillId="0" borderId="174" xfId="0" applyFont="1" applyBorder="1" applyAlignment="1">
      <alignment horizontal="left" vertical="top" wrapText="1"/>
    </xf>
    <xf numFmtId="0" fontId="19" fillId="0" borderId="97" xfId="0" applyFont="1" applyBorder="1" applyAlignment="1">
      <alignment vertical="top" wrapText="1"/>
    </xf>
    <xf numFmtId="0" fontId="19" fillId="0" borderId="139" xfId="0" applyFont="1" applyBorder="1" applyAlignment="1">
      <alignment vertical="top" wrapText="1"/>
    </xf>
    <xf numFmtId="0" fontId="8" fillId="0" borderId="176" xfId="0" applyFont="1" applyBorder="1" applyAlignment="1">
      <alignment/>
    </xf>
    <xf numFmtId="4" fontId="30" fillId="0" borderId="57" xfId="0" applyNumberFormat="1" applyFont="1" applyBorder="1" applyAlignment="1">
      <alignment/>
    </xf>
    <xf numFmtId="4" fontId="30" fillId="0" borderId="158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8" fillId="0" borderId="158" xfId="0" applyNumberFormat="1" applyFont="1" applyBorder="1" applyAlignment="1">
      <alignment/>
    </xf>
    <xf numFmtId="2" fontId="8" fillId="0" borderId="57" xfId="0" applyNumberFormat="1" applyFont="1" applyBorder="1" applyAlignment="1">
      <alignment/>
    </xf>
    <xf numFmtId="4" fontId="8" fillId="0" borderId="14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77" xfId="0" applyFont="1" applyBorder="1" applyAlignment="1">
      <alignment/>
    </xf>
    <xf numFmtId="4" fontId="30" fillId="0" borderId="46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4" fontId="8" fillId="0" borderId="46" xfId="0" applyNumberFormat="1" applyFont="1" applyBorder="1" applyAlignment="1">
      <alignment/>
    </xf>
    <xf numFmtId="4" fontId="31" fillId="0" borderId="46" xfId="0" applyNumberFormat="1" applyFont="1" applyBorder="1" applyAlignment="1">
      <alignment/>
    </xf>
    <xf numFmtId="2" fontId="8" fillId="0" borderId="46" xfId="0" applyNumberFormat="1" applyFont="1" applyBorder="1" applyAlignment="1">
      <alignment/>
    </xf>
    <xf numFmtId="4" fontId="8" fillId="0" borderId="133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47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30" fillId="0" borderId="51" xfId="0" applyNumberFormat="1" applyFont="1" applyFill="1" applyBorder="1" applyAlignment="1">
      <alignment/>
    </xf>
    <xf numFmtId="2" fontId="8" fillId="0" borderId="47" xfId="0" applyNumberFormat="1" applyFont="1" applyBorder="1" applyAlignment="1">
      <alignment/>
    </xf>
    <xf numFmtId="4" fontId="8" fillId="0" borderId="52" xfId="0" applyNumberFormat="1" applyFont="1" applyBorder="1" applyAlignment="1">
      <alignment/>
    </xf>
    <xf numFmtId="4" fontId="8" fillId="0" borderId="143" xfId="0" applyNumberFormat="1" applyFont="1" applyBorder="1" applyAlignment="1">
      <alignment/>
    </xf>
    <xf numFmtId="0" fontId="10" fillId="0" borderId="178" xfId="0" applyFont="1" applyBorder="1" applyAlignment="1">
      <alignment/>
    </xf>
    <xf numFmtId="4" fontId="30" fillId="0" borderId="60" xfId="0" applyNumberFormat="1" applyFont="1" applyBorder="1" applyAlignment="1">
      <alignment/>
    </xf>
    <xf numFmtId="4" fontId="8" fillId="0" borderId="60" xfId="0" applyNumberFormat="1" applyFont="1" applyBorder="1" applyAlignment="1">
      <alignment/>
    </xf>
    <xf numFmtId="2" fontId="8" fillId="0" borderId="60" xfId="0" applyNumberFormat="1" applyFont="1" applyBorder="1" applyAlignment="1">
      <alignment/>
    </xf>
    <xf numFmtId="4" fontId="8" fillId="0" borderId="179" xfId="0" applyNumberFormat="1" applyFont="1" applyBorder="1" applyAlignment="1">
      <alignment/>
    </xf>
    <xf numFmtId="0" fontId="8" fillId="0" borderId="180" xfId="0" applyFont="1" applyBorder="1" applyAlignment="1">
      <alignment/>
    </xf>
    <xf numFmtId="0" fontId="10" fillId="0" borderId="35" xfId="0" applyFont="1" applyBorder="1" applyAlignment="1">
      <alignment horizontal="centerContinuous"/>
    </xf>
    <xf numFmtId="0" fontId="10" fillId="0" borderId="61" xfId="0" applyFont="1" applyBorder="1" applyAlignment="1">
      <alignment horizontal="centerContinuous"/>
    </xf>
    <xf numFmtId="0" fontId="9" fillId="0" borderId="35" xfId="0" applyFont="1" applyBorder="1" applyAlignment="1">
      <alignment/>
    </xf>
    <xf numFmtId="0" fontId="9" fillId="0" borderId="181" xfId="0" applyFont="1" applyBorder="1" applyAlignment="1">
      <alignment vertical="center"/>
    </xf>
    <xf numFmtId="0" fontId="19" fillId="0" borderId="97" xfId="0" applyFont="1" applyBorder="1" applyAlignment="1">
      <alignment horizontal="left" vertical="top" wrapText="1"/>
    </xf>
    <xf numFmtId="2" fontId="8" fillId="0" borderId="161" xfId="0" applyNumberFormat="1" applyFont="1" applyBorder="1" applyAlignment="1">
      <alignment/>
    </xf>
    <xf numFmtId="4" fontId="30" fillId="0" borderId="0" xfId="0" applyNumberFormat="1" applyFont="1" applyBorder="1" applyAlignment="1">
      <alignment horizontal="right"/>
    </xf>
    <xf numFmtId="4" fontId="8" fillId="0" borderId="161" xfId="0" applyNumberFormat="1" applyFont="1" applyBorder="1" applyAlignment="1">
      <alignment/>
    </xf>
    <xf numFmtId="0" fontId="8" fillId="0" borderId="182" xfId="0" applyFont="1" applyBorder="1" applyAlignment="1">
      <alignment/>
    </xf>
    <xf numFmtId="4" fontId="30" fillId="0" borderId="46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8" fillId="0" borderId="183" xfId="0" applyFont="1" applyBorder="1" applyAlignment="1">
      <alignment/>
    </xf>
    <xf numFmtId="49" fontId="8" fillId="0" borderId="133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/>
    </xf>
    <xf numFmtId="0" fontId="8" fillId="0" borderId="179" xfId="0" applyFont="1" applyBorder="1" applyAlignment="1">
      <alignment/>
    </xf>
    <xf numFmtId="0" fontId="10" fillId="0" borderId="16" xfId="0" applyFont="1" applyBorder="1" applyAlignment="1">
      <alignment wrapText="1"/>
    </xf>
    <xf numFmtId="4" fontId="8" fillId="0" borderId="51" xfId="0" applyNumberFormat="1" applyFont="1" applyBorder="1" applyAlignment="1">
      <alignment/>
    </xf>
    <xf numFmtId="2" fontId="8" fillId="0" borderId="158" xfId="0" applyNumberFormat="1" applyFont="1" applyBorder="1" applyAlignment="1">
      <alignment/>
    </xf>
    <xf numFmtId="0" fontId="8" fillId="0" borderId="158" xfId="0" applyFont="1" applyBorder="1" applyAlignment="1">
      <alignment/>
    </xf>
    <xf numFmtId="0" fontId="8" fillId="0" borderId="121" xfId="0" applyFont="1" applyBorder="1" applyAlignment="1">
      <alignment/>
    </xf>
    <xf numFmtId="0" fontId="8" fillId="0" borderId="71" xfId="0" applyFont="1" applyBorder="1" applyAlignment="1">
      <alignment/>
    </xf>
    <xf numFmtId="0" fontId="8" fillId="0" borderId="46" xfId="0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132" xfId="0" applyFont="1" applyBorder="1" applyAlignment="1">
      <alignment/>
    </xf>
    <xf numFmtId="0" fontId="8" fillId="0" borderId="178" xfId="0" applyFont="1" applyBorder="1" applyAlignment="1">
      <alignment wrapText="1"/>
    </xf>
    <xf numFmtId="2" fontId="8" fillId="0" borderId="68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8" fillId="0" borderId="184" xfId="0" applyFont="1" applyBorder="1" applyAlignment="1">
      <alignment/>
    </xf>
    <xf numFmtId="0" fontId="8" fillId="0" borderId="180" xfId="0" applyFont="1" applyBorder="1" applyAlignment="1">
      <alignment wrapText="1"/>
    </xf>
    <xf numFmtId="4" fontId="8" fillId="0" borderId="53" xfId="0" applyNumberFormat="1" applyFont="1" applyBorder="1" applyAlignment="1">
      <alignment/>
    </xf>
    <xf numFmtId="2" fontId="8" fillId="0" borderId="53" xfId="0" applyNumberFormat="1" applyFont="1" applyBorder="1" applyAlignment="1">
      <alignment/>
    </xf>
    <xf numFmtId="0" fontId="8" fillId="0" borderId="53" xfId="0" applyFont="1" applyBorder="1" applyAlignment="1">
      <alignment/>
    </xf>
    <xf numFmtId="0" fontId="8" fillId="0" borderId="125" xfId="0" applyFont="1" applyBorder="1" applyAlignment="1">
      <alignment/>
    </xf>
    <xf numFmtId="0" fontId="10" fillId="0" borderId="180" xfId="0" applyFont="1" applyBorder="1" applyAlignment="1">
      <alignment wrapText="1"/>
    </xf>
    <xf numFmtId="0" fontId="30" fillId="0" borderId="0" xfId="0" applyFont="1" applyAlignment="1">
      <alignment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3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34" fillId="0" borderId="0" xfId="0" applyNumberFormat="1" applyFont="1" applyBorder="1" applyAlignment="1">
      <alignment/>
    </xf>
    <xf numFmtId="0" fontId="35" fillId="0" borderId="0" xfId="0" applyFont="1" applyAlignment="1">
      <alignment horizontal="centerContinuous"/>
    </xf>
    <xf numFmtId="0" fontId="35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92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0" fillId="0" borderId="92" xfId="0" applyBorder="1" applyAlignment="1">
      <alignment horizontal="left"/>
    </xf>
    <xf numFmtId="0" fontId="1" fillId="0" borderId="147" xfId="0" applyFont="1" applyBorder="1" applyAlignment="1">
      <alignment/>
    </xf>
    <xf numFmtId="0" fontId="29" fillId="0" borderId="147" xfId="0" applyFont="1" applyBorder="1" applyAlignment="1">
      <alignment/>
    </xf>
    <xf numFmtId="0" fontId="29" fillId="0" borderId="148" xfId="0" applyFont="1" applyBorder="1" applyAlignment="1">
      <alignment/>
    </xf>
    <xf numFmtId="0" fontId="0" fillId="0" borderId="10" xfId="0" applyBorder="1" applyAlignment="1">
      <alignment/>
    </xf>
    <xf numFmtId="0" fontId="0" fillId="0" borderId="124" xfId="0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32" xfId="0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14" fontId="4" fillId="0" borderId="6" xfId="0" applyNumberFormat="1" applyFont="1" applyBorder="1" applyAlignment="1">
      <alignment horizontal="left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Continuous"/>
    </xf>
    <xf numFmtId="14" fontId="0" fillId="0" borderId="6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6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4" fontId="2" fillId="0" borderId="7" xfId="0" applyNumberFormat="1" applyFont="1" applyBorder="1" applyAlignment="1">
      <alignment horizontal="centerContinuous"/>
    </xf>
    <xf numFmtId="14" fontId="2" fillId="0" borderId="7" xfId="0" applyNumberFormat="1" applyFont="1" applyBorder="1" applyAlignment="1">
      <alignment/>
    </xf>
    <xf numFmtId="14" fontId="0" fillId="0" borderId="7" xfId="0" applyNumberFormat="1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/>
    </xf>
    <xf numFmtId="164" fontId="2" fillId="0" borderId="142" xfId="0" applyNumberFormat="1" applyFont="1" applyBorder="1" applyAlignment="1">
      <alignment/>
    </xf>
    <xf numFmtId="164" fontId="2" fillId="0" borderId="185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2" fontId="2" fillId="0" borderId="52" xfId="0" applyNumberFormat="1" applyFont="1" applyBorder="1" applyAlignment="1">
      <alignment horizontal="right"/>
    </xf>
    <xf numFmtId="2" fontId="2" fillId="0" borderId="52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0" fontId="2" fillId="0" borderId="101" xfId="0" applyFont="1" applyBorder="1" applyAlignment="1">
      <alignment/>
    </xf>
    <xf numFmtId="0" fontId="0" fillId="0" borderId="177" xfId="0" applyBorder="1" applyAlignment="1">
      <alignment/>
    </xf>
    <xf numFmtId="164" fontId="2" fillId="0" borderId="186" xfId="0" applyNumberFormat="1" applyFont="1" applyBorder="1" applyAlignment="1">
      <alignment/>
    </xf>
    <xf numFmtId="164" fontId="2" fillId="0" borderId="113" xfId="0" applyNumberFormat="1" applyFont="1" applyBorder="1" applyAlignment="1">
      <alignment/>
    </xf>
    <xf numFmtId="164" fontId="2" fillId="0" borderId="52" xfId="0" applyNumberFormat="1" applyFont="1" applyBorder="1" applyAlignment="1">
      <alignment horizontal="right"/>
    </xf>
    <xf numFmtId="2" fontId="2" fillId="0" borderId="46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0" fillId="0" borderId="183" xfId="0" applyBorder="1" applyAlignment="1">
      <alignment/>
    </xf>
    <xf numFmtId="164" fontId="2" fillId="0" borderId="144" xfId="0" applyNumberFormat="1" applyFont="1" applyBorder="1" applyAlignment="1">
      <alignment/>
    </xf>
    <xf numFmtId="164" fontId="2" fillId="0" borderId="160" xfId="0" applyNumberFormat="1" applyFont="1" applyBorder="1" applyAlignment="1">
      <alignment/>
    </xf>
    <xf numFmtId="0" fontId="0" fillId="0" borderId="39" xfId="0" applyBorder="1" applyAlignment="1">
      <alignment/>
    </xf>
    <xf numFmtId="164" fontId="2" fillId="0" borderId="187" xfId="0" applyNumberFormat="1" applyFont="1" applyBorder="1" applyAlignment="1">
      <alignment/>
    </xf>
    <xf numFmtId="164" fontId="2" fillId="0" borderId="188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2" fontId="2" fillId="0" borderId="60" xfId="0" applyNumberFormat="1" applyFont="1" applyBorder="1" applyAlignment="1">
      <alignment horizontal="right"/>
    </xf>
    <xf numFmtId="2" fontId="2" fillId="0" borderId="60" xfId="0" applyNumberFormat="1" applyFont="1" applyBorder="1" applyAlignment="1">
      <alignment/>
    </xf>
    <xf numFmtId="0" fontId="2" fillId="0" borderId="105" xfId="0" applyFont="1" applyBorder="1" applyAlignment="1">
      <alignment/>
    </xf>
    <xf numFmtId="0" fontId="0" fillId="0" borderId="11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71" xfId="0" applyNumberFormat="1" applyFont="1" applyBorder="1" applyAlignment="1">
      <alignment/>
    </xf>
    <xf numFmtId="164" fontId="0" fillId="0" borderId="51" xfId="0" applyNumberFormat="1" applyBorder="1" applyAlignment="1">
      <alignment/>
    </xf>
    <xf numFmtId="2" fontId="2" fillId="0" borderId="51" xfId="0" applyNumberFormat="1" applyFont="1" applyBorder="1" applyAlignment="1">
      <alignment horizontal="right"/>
    </xf>
    <xf numFmtId="2" fontId="2" fillId="0" borderId="7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0" fillId="0" borderId="72" xfId="0" applyFont="1" applyBorder="1" applyAlignment="1">
      <alignment/>
    </xf>
    <xf numFmtId="164" fontId="2" fillId="0" borderId="186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2" fontId="2" fillId="0" borderId="47" xfId="0" applyNumberFormat="1" applyFont="1" applyBorder="1" applyAlignment="1">
      <alignment horizontal="right"/>
    </xf>
    <xf numFmtId="2" fontId="2" fillId="0" borderId="47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0" fontId="3" fillId="0" borderId="51" xfId="0" applyFont="1" applyBorder="1" applyAlignment="1">
      <alignment/>
    </xf>
    <xf numFmtId="164" fontId="3" fillId="0" borderId="51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64" fontId="2" fillId="0" borderId="73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right"/>
    </xf>
    <xf numFmtId="2" fontId="2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164" fontId="3" fillId="0" borderId="51" xfId="0" applyNumberFormat="1" applyFont="1" applyBorder="1" applyAlignment="1">
      <alignment horizontal="right"/>
    </xf>
    <xf numFmtId="2" fontId="3" fillId="0" borderId="51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68" xfId="0" applyNumberFormat="1" applyFont="1" applyBorder="1" applyAlignment="1">
      <alignment/>
    </xf>
    <xf numFmtId="4" fontId="3" fillId="0" borderId="68" xfId="0" applyNumberFormat="1" applyFont="1" applyBorder="1" applyAlignment="1">
      <alignment/>
    </xf>
    <xf numFmtId="164" fontId="3" fillId="0" borderId="68" xfId="0" applyNumberFormat="1" applyFont="1" applyBorder="1" applyAlignment="1">
      <alignment horizontal="right"/>
    </xf>
    <xf numFmtId="2" fontId="3" fillId="0" borderId="68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70" xfId="0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5"/>
  <sheetViews>
    <sheetView tabSelected="1" workbookViewId="0" topLeftCell="A1">
      <selection activeCell="A43" sqref="A43"/>
    </sheetView>
  </sheetViews>
  <sheetFormatPr defaultColWidth="9.00390625" defaultRowHeight="12.75"/>
  <cols>
    <col min="1" max="1" width="22.00390625" style="0" customWidth="1"/>
    <col min="2" max="2" width="10.75390625" style="0" customWidth="1"/>
    <col min="3" max="3" width="9.75390625" style="0" customWidth="1"/>
    <col min="4" max="4" width="10.25390625" style="0" customWidth="1"/>
    <col min="5" max="5" width="8.125" style="0" customWidth="1"/>
    <col min="6" max="6" width="11.125" style="0" customWidth="1"/>
    <col min="7" max="7" width="10.75390625" style="0" customWidth="1"/>
    <col min="8" max="9" width="11.625" style="0" customWidth="1"/>
    <col min="10" max="10" width="8.125" style="0" customWidth="1"/>
    <col min="11" max="11" width="12.75390625" style="0" customWidth="1"/>
  </cols>
  <sheetData>
    <row r="3" ht="4.5" customHeight="1"/>
    <row r="4" spans="1:11" ht="15.75" customHeight="1" thickBot="1">
      <c r="A4" s="103" t="s">
        <v>1</v>
      </c>
      <c r="K4" s="104" t="s">
        <v>4</v>
      </c>
    </row>
    <row r="5" spans="1:11" ht="14.25" thickBot="1" thickTop="1">
      <c r="A5" s="5"/>
      <c r="B5" s="1"/>
      <c r="C5" s="1"/>
      <c r="D5" s="2" t="s">
        <v>2</v>
      </c>
      <c r="E5" s="1"/>
      <c r="F5" s="1"/>
      <c r="G5" s="1"/>
      <c r="H5" s="3" t="s">
        <v>3</v>
      </c>
      <c r="I5" s="1"/>
      <c r="J5" s="1"/>
      <c r="K5" s="4"/>
    </row>
    <row r="6" spans="1:11" ht="12.75">
      <c r="A6" s="60" t="s">
        <v>0</v>
      </c>
      <c r="B6" s="7" t="s">
        <v>30</v>
      </c>
      <c r="C6" s="7" t="s">
        <v>31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5</v>
      </c>
      <c r="J6" s="7" t="s">
        <v>6</v>
      </c>
      <c r="K6" s="61" t="s">
        <v>12</v>
      </c>
    </row>
    <row r="7" spans="1:11" ht="12.75">
      <c r="A7" s="62"/>
      <c r="B7" s="9"/>
      <c r="C7" s="9"/>
      <c r="D7" s="8">
        <v>40543</v>
      </c>
      <c r="E7" s="9" t="s">
        <v>15</v>
      </c>
      <c r="F7" s="8">
        <v>40178</v>
      </c>
      <c r="G7" s="9" t="s">
        <v>32</v>
      </c>
      <c r="H7" s="9" t="s">
        <v>10</v>
      </c>
      <c r="I7" s="8">
        <v>40543</v>
      </c>
      <c r="J7" s="9"/>
      <c r="K7" s="63" t="s">
        <v>13</v>
      </c>
    </row>
    <row r="8" spans="1:11" ht="13.5" thickBot="1">
      <c r="A8" s="62"/>
      <c r="B8" s="9"/>
      <c r="C8" s="9"/>
      <c r="D8" s="9"/>
      <c r="E8" s="9">
        <v>2010</v>
      </c>
      <c r="F8" s="9"/>
      <c r="G8" s="10"/>
      <c r="H8" s="9" t="s">
        <v>11</v>
      </c>
      <c r="I8" s="9"/>
      <c r="J8" s="9"/>
      <c r="K8" s="63" t="s">
        <v>14</v>
      </c>
    </row>
    <row r="9" spans="1:11" ht="13.5" thickTop="1">
      <c r="A9" s="16" t="s">
        <v>21</v>
      </c>
      <c r="B9" s="32">
        <v>41592</v>
      </c>
      <c r="C9" s="33">
        <v>58192</v>
      </c>
      <c r="D9" s="33">
        <v>55371.8</v>
      </c>
      <c r="E9" s="95">
        <f>D9/C9*100</f>
        <v>95.15362936486116</v>
      </c>
      <c r="F9" s="33">
        <v>39453</v>
      </c>
      <c r="G9" s="34">
        <f>D9/F9</f>
        <v>1.403487694218437</v>
      </c>
      <c r="H9" s="32">
        <v>0</v>
      </c>
      <c r="I9" s="32">
        <v>0</v>
      </c>
      <c r="J9" s="35">
        <v>0</v>
      </c>
      <c r="K9" s="36">
        <v>0</v>
      </c>
    </row>
    <row r="10" spans="1:11" ht="12.75">
      <c r="A10" s="17" t="s">
        <v>27</v>
      </c>
      <c r="B10" s="37">
        <v>200</v>
      </c>
      <c r="C10" s="13">
        <v>200</v>
      </c>
      <c r="D10" s="38">
        <v>0</v>
      </c>
      <c r="E10" s="98">
        <f>D10/C10*100</f>
        <v>0</v>
      </c>
      <c r="F10" s="38">
        <v>0</v>
      </c>
      <c r="G10" s="34">
        <v>0</v>
      </c>
      <c r="H10" s="37">
        <v>0</v>
      </c>
      <c r="I10" s="37">
        <v>0</v>
      </c>
      <c r="J10" s="39">
        <v>0</v>
      </c>
      <c r="K10" s="40">
        <v>0</v>
      </c>
    </row>
    <row r="11" spans="1:11" ht="12.75">
      <c r="A11" s="17" t="s">
        <v>26</v>
      </c>
      <c r="B11" s="37">
        <v>10000</v>
      </c>
      <c r="C11" s="13">
        <v>10000</v>
      </c>
      <c r="D11" s="41">
        <v>742.7</v>
      </c>
      <c r="E11" s="97">
        <f>D11/C11*100</f>
        <v>7.4270000000000005</v>
      </c>
      <c r="F11" s="41">
        <v>1057.9</v>
      </c>
      <c r="G11" s="34">
        <f>D11/F11</f>
        <v>0.7020512335759523</v>
      </c>
      <c r="H11" s="37">
        <v>0</v>
      </c>
      <c r="I11" s="37">
        <v>0</v>
      </c>
      <c r="J11" s="39">
        <v>0</v>
      </c>
      <c r="K11" s="40">
        <v>0</v>
      </c>
    </row>
    <row r="12" spans="1:11" ht="12.75">
      <c r="A12" s="17" t="s">
        <v>28</v>
      </c>
      <c r="B12" s="37">
        <v>15000</v>
      </c>
      <c r="C12" s="13">
        <v>20000</v>
      </c>
      <c r="D12" s="41">
        <v>19344.2</v>
      </c>
      <c r="E12" s="98">
        <f>D12/C12*100</f>
        <v>96.721</v>
      </c>
      <c r="F12" s="41">
        <v>10826.8</v>
      </c>
      <c r="G12" s="34">
        <f>D12/F12</f>
        <v>1.7866959766505341</v>
      </c>
      <c r="H12" s="37">
        <v>0</v>
      </c>
      <c r="I12" s="37">
        <v>0</v>
      </c>
      <c r="J12" s="39">
        <v>0</v>
      </c>
      <c r="K12" s="40">
        <v>0</v>
      </c>
    </row>
    <row r="13" spans="1:11" ht="13.5" thickBot="1">
      <c r="A13" s="88" t="s">
        <v>29</v>
      </c>
      <c r="B13" s="89">
        <v>0</v>
      </c>
      <c r="C13" s="77">
        <v>0</v>
      </c>
      <c r="D13" s="90">
        <v>0</v>
      </c>
      <c r="E13" s="99">
        <v>0</v>
      </c>
      <c r="F13" s="90">
        <v>4029.1</v>
      </c>
      <c r="G13" s="42">
        <f>D13/F13</f>
        <v>0</v>
      </c>
      <c r="H13" s="89">
        <v>0</v>
      </c>
      <c r="I13" s="89">
        <v>0</v>
      </c>
      <c r="J13" s="80">
        <v>0</v>
      </c>
      <c r="K13" s="91">
        <v>0</v>
      </c>
    </row>
    <row r="14" spans="1:11" ht="13.5" thickBot="1">
      <c r="A14" s="18" t="s">
        <v>19</v>
      </c>
      <c r="B14" s="43">
        <f>SUM(B9:B13)</f>
        <v>66792</v>
      </c>
      <c r="C14" s="44">
        <f>SUM(C9:C13)</f>
        <v>88392</v>
      </c>
      <c r="D14" s="44">
        <f>SUM(D9:D13)</f>
        <v>75458.7</v>
      </c>
      <c r="E14" s="102">
        <f>D14/C14*100</f>
        <v>85.36824599511267</v>
      </c>
      <c r="F14" s="44">
        <f>SUM(F9:F13)</f>
        <v>55366.799999999996</v>
      </c>
      <c r="G14" s="92">
        <f>D14/F14</f>
        <v>1.3628871453650926</v>
      </c>
      <c r="H14" s="67">
        <v>0</v>
      </c>
      <c r="I14" s="67">
        <v>0</v>
      </c>
      <c r="J14" s="68">
        <v>0</v>
      </c>
      <c r="K14" s="69">
        <v>0</v>
      </c>
    </row>
    <row r="15" spans="1:11" ht="13.5" thickBot="1">
      <c r="A15" s="19"/>
      <c r="B15" s="46"/>
      <c r="C15" s="82"/>
      <c r="D15" s="47" t="s">
        <v>18</v>
      </c>
      <c r="E15" s="46"/>
      <c r="F15" s="46"/>
      <c r="G15" s="46"/>
      <c r="H15" s="70" t="s">
        <v>3</v>
      </c>
      <c r="I15" s="71"/>
      <c r="J15" s="71"/>
      <c r="K15" s="72"/>
    </row>
    <row r="16" spans="1:11" ht="12.75">
      <c r="A16" s="14"/>
      <c r="B16" s="7" t="s">
        <v>30</v>
      </c>
      <c r="C16" s="83" t="s">
        <v>31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5</v>
      </c>
      <c r="J16" s="64" t="s">
        <v>6</v>
      </c>
      <c r="K16" s="61" t="s">
        <v>12</v>
      </c>
    </row>
    <row r="17" spans="1:11" ht="12.75">
      <c r="A17" s="20" t="s">
        <v>17</v>
      </c>
      <c r="B17" s="9"/>
      <c r="C17" s="84"/>
      <c r="D17" s="8">
        <v>40543</v>
      </c>
      <c r="E17" s="8" t="s">
        <v>15</v>
      </c>
      <c r="F17" s="8">
        <v>40178</v>
      </c>
      <c r="G17" s="9" t="s">
        <v>32</v>
      </c>
      <c r="H17" s="9" t="s">
        <v>10</v>
      </c>
      <c r="I17" s="8">
        <v>40543</v>
      </c>
      <c r="J17" s="65"/>
      <c r="K17" s="63" t="s">
        <v>13</v>
      </c>
    </row>
    <row r="18" spans="1:11" ht="13.5" thickBot="1">
      <c r="A18" s="20" t="s">
        <v>16</v>
      </c>
      <c r="B18" s="9"/>
      <c r="C18" s="84"/>
      <c r="D18" s="9"/>
      <c r="E18" s="9">
        <v>2010</v>
      </c>
      <c r="F18" s="9"/>
      <c r="G18" s="9"/>
      <c r="H18" s="9" t="s">
        <v>11</v>
      </c>
      <c r="I18" s="9"/>
      <c r="J18" s="65"/>
      <c r="K18" s="63" t="s">
        <v>14</v>
      </c>
    </row>
    <row r="19" spans="1:11" ht="14.25" thickBot="1" thickTop="1">
      <c r="A19" s="16" t="s">
        <v>22</v>
      </c>
      <c r="B19" s="32">
        <v>275207</v>
      </c>
      <c r="C19" s="33">
        <v>273207</v>
      </c>
      <c r="D19" s="33">
        <v>273207</v>
      </c>
      <c r="E19" s="95">
        <f>D19/C19*100</f>
        <v>100</v>
      </c>
      <c r="F19" s="33">
        <v>268559</v>
      </c>
      <c r="G19" s="78">
        <f>D19/F19</f>
        <v>1.017307183896276</v>
      </c>
      <c r="H19" s="32">
        <v>71743</v>
      </c>
      <c r="I19" s="33">
        <v>71595</v>
      </c>
      <c r="J19" s="79">
        <f>I19/H19*100</f>
        <v>99.79370809695719</v>
      </c>
      <c r="K19" s="49">
        <v>-17</v>
      </c>
    </row>
    <row r="20" spans="1:11" ht="13.5" thickBot="1">
      <c r="A20" s="18" t="s">
        <v>20</v>
      </c>
      <c r="B20" s="43">
        <f>SUM(B19:B19)</f>
        <v>275207</v>
      </c>
      <c r="C20" s="44">
        <f>SUM(C19:C19)</f>
        <v>273207</v>
      </c>
      <c r="D20" s="44">
        <f>SUM(D19)</f>
        <v>273207</v>
      </c>
      <c r="E20" s="96">
        <f>SUM(E19)</f>
        <v>100</v>
      </c>
      <c r="F20" s="44">
        <f>SUM(F19)</f>
        <v>268559</v>
      </c>
      <c r="G20" s="45">
        <f>D20/F20</f>
        <v>1.017307183896276</v>
      </c>
      <c r="H20" s="43">
        <f>SUM(H19:H19)</f>
        <v>71743</v>
      </c>
      <c r="I20" s="44">
        <f>SUM(I19)</f>
        <v>71595</v>
      </c>
      <c r="J20" s="75">
        <f>SUM(J19)</f>
        <v>99.79370809695719</v>
      </c>
      <c r="K20" s="50">
        <f>SUM(K19)</f>
        <v>-17</v>
      </c>
    </row>
    <row r="21" spans="1:11" ht="12.75">
      <c r="A21" s="21"/>
      <c r="B21" s="22"/>
      <c r="C21" s="85"/>
      <c r="D21" s="22"/>
      <c r="E21" s="22"/>
      <c r="F21" s="22"/>
      <c r="G21" s="22"/>
      <c r="H21" s="22"/>
      <c r="I21" s="93"/>
      <c r="J21" s="22"/>
      <c r="K21" s="22"/>
    </row>
    <row r="22" spans="1:11" ht="13.5" thickBot="1">
      <c r="A22" s="21"/>
      <c r="B22" s="22"/>
      <c r="C22" s="85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14"/>
      <c r="B23" s="7" t="s">
        <v>30</v>
      </c>
      <c r="C23" s="83" t="s">
        <v>31</v>
      </c>
      <c r="D23" s="7" t="s">
        <v>5</v>
      </c>
      <c r="E23" s="7" t="s">
        <v>6</v>
      </c>
      <c r="F23" s="7" t="s">
        <v>7</v>
      </c>
      <c r="G23" s="7" t="s">
        <v>8</v>
      </c>
      <c r="H23" s="23"/>
      <c r="I23" s="66"/>
      <c r="J23" s="24"/>
      <c r="K23" s="24"/>
    </row>
    <row r="24" spans="1:11" ht="12.75">
      <c r="A24" s="20"/>
      <c r="B24" s="9"/>
      <c r="C24" s="84"/>
      <c r="D24" s="8">
        <v>40543</v>
      </c>
      <c r="E24" s="9" t="s">
        <v>15</v>
      </c>
      <c r="F24" s="8">
        <v>40178</v>
      </c>
      <c r="G24" s="9" t="s">
        <v>32</v>
      </c>
      <c r="H24" s="23"/>
      <c r="I24" s="25" t="s">
        <v>33</v>
      </c>
      <c r="J24" s="26"/>
      <c r="K24" s="24"/>
    </row>
    <row r="25" spans="1:11" ht="13.5" thickBot="1">
      <c r="A25" s="27"/>
      <c r="B25" s="10"/>
      <c r="C25" s="86"/>
      <c r="D25" s="10"/>
      <c r="E25" s="10">
        <v>2010</v>
      </c>
      <c r="F25" s="10"/>
      <c r="G25" s="10"/>
      <c r="H25" s="23"/>
      <c r="I25" s="26"/>
      <c r="J25" s="26"/>
      <c r="K25" s="24"/>
    </row>
    <row r="26" spans="1:11" ht="13.5" thickTop="1">
      <c r="A26" s="28" t="s">
        <v>2</v>
      </c>
      <c r="B26" s="81"/>
      <c r="C26" s="48"/>
      <c r="D26" s="51"/>
      <c r="E26" s="52"/>
      <c r="F26" s="73"/>
      <c r="G26" s="53"/>
      <c r="H26" s="23"/>
      <c r="I26" s="26"/>
      <c r="J26" s="26"/>
      <c r="K26" s="24"/>
    </row>
    <row r="27" spans="1:11" ht="13.5" thickBot="1">
      <c r="A27" s="74" t="s">
        <v>23</v>
      </c>
      <c r="B27" s="12">
        <f>B14+B19</f>
        <v>341999</v>
      </c>
      <c r="C27" s="12">
        <f>C14+C20</f>
        <v>361599</v>
      </c>
      <c r="D27" s="12">
        <v>348665.7</v>
      </c>
      <c r="E27" s="94">
        <f>D27/C27*100</f>
        <v>96.42330316178972</v>
      </c>
      <c r="F27" s="12">
        <f>F14+F20</f>
        <v>323925.8</v>
      </c>
      <c r="G27" s="54">
        <f>D27/F27</f>
        <v>1.0763752069146701</v>
      </c>
      <c r="H27" s="23"/>
      <c r="I27" s="26"/>
      <c r="J27" s="26"/>
      <c r="K27" s="24"/>
    </row>
    <row r="28" spans="1:11" ht="12.75">
      <c r="A28" s="20"/>
      <c r="B28" s="55"/>
      <c r="C28" s="55"/>
      <c r="D28" s="56"/>
      <c r="E28" s="100"/>
      <c r="F28" s="55"/>
      <c r="G28" s="57"/>
      <c r="H28" s="24"/>
      <c r="I28" s="26"/>
      <c r="J28" s="26"/>
      <c r="K28" s="24"/>
    </row>
    <row r="29" spans="1:11" ht="13.5" thickBot="1">
      <c r="A29" s="29" t="s">
        <v>24</v>
      </c>
      <c r="B29" s="12">
        <v>91727.2</v>
      </c>
      <c r="C29" s="12">
        <v>131658</v>
      </c>
      <c r="D29" s="12">
        <v>98934.37</v>
      </c>
      <c r="E29" s="94">
        <f>D29/C29*100</f>
        <v>75.14497409956098</v>
      </c>
      <c r="F29" s="12">
        <v>98222.7</v>
      </c>
      <c r="G29" s="54">
        <f>D29/F29</f>
        <v>1.007245473805953</v>
      </c>
      <c r="H29" s="26"/>
      <c r="I29" s="26"/>
      <c r="J29" s="26"/>
      <c r="K29" s="26"/>
    </row>
    <row r="30" spans="1:11" ht="12.75">
      <c r="A30" s="15"/>
      <c r="B30" s="55"/>
      <c r="C30" s="55"/>
      <c r="D30" s="56"/>
      <c r="E30" s="100"/>
      <c r="F30" s="76"/>
      <c r="G30" s="57"/>
      <c r="H30" s="26"/>
      <c r="I30" s="26"/>
      <c r="J30" s="26"/>
      <c r="K30" s="26"/>
    </row>
    <row r="31" spans="1:11" ht="13.5" thickBot="1">
      <c r="A31" s="30" t="s">
        <v>25</v>
      </c>
      <c r="B31" s="58">
        <f>SUM(B27:B30)</f>
        <v>433726.2</v>
      </c>
      <c r="C31" s="58">
        <f>SUM(C27:C30)</f>
        <v>493257</v>
      </c>
      <c r="D31" s="58">
        <f>SUM(D27:D30)</f>
        <v>447600.07</v>
      </c>
      <c r="E31" s="101">
        <f>D31/C31*100</f>
        <v>90.74378468019714</v>
      </c>
      <c r="F31" s="58">
        <f>SUM(F26:F30)</f>
        <v>422148.5</v>
      </c>
      <c r="G31" s="59">
        <f>D31/F31</f>
        <v>1.060290561259841</v>
      </c>
      <c r="H31" s="31"/>
      <c r="I31" s="26"/>
      <c r="J31" s="26"/>
      <c r="K31" s="26"/>
    </row>
    <row r="32" ht="13.5" thickTop="1">
      <c r="C32" s="87"/>
    </row>
    <row r="33" ht="12.75">
      <c r="C33" s="87"/>
    </row>
    <row r="34" ht="12.75">
      <c r="C34" s="87"/>
    </row>
    <row r="35" ht="12.75">
      <c r="C35" s="87"/>
    </row>
    <row r="36" ht="12.75">
      <c r="C36" s="87"/>
    </row>
    <row r="38" ht="12.75">
      <c r="I38" s="6"/>
    </row>
    <row r="39" ht="14.25" customHeight="1"/>
    <row r="40" ht="14.25" customHeight="1"/>
    <row r="41" ht="14.25" customHeight="1"/>
    <row r="43" ht="12.75">
      <c r="A43" s="11"/>
    </row>
    <row r="44" ht="12.75">
      <c r="A44" s="11"/>
    </row>
    <row r="45" ht="12.75">
      <c r="A45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4"/>
  <sheetViews>
    <sheetView workbookViewId="0" topLeftCell="A1">
      <selection activeCell="A41" sqref="A41"/>
    </sheetView>
  </sheetViews>
  <sheetFormatPr defaultColWidth="9.00390625" defaultRowHeight="12.75"/>
  <cols>
    <col min="1" max="1" width="31.253906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0.75390625" style="0" customWidth="1"/>
  </cols>
  <sheetData>
    <row r="1" spans="1:17" ht="15.75">
      <c r="A1" s="105" t="s">
        <v>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3.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 t="s">
        <v>35</v>
      </c>
      <c r="L2" s="106"/>
      <c r="M2" s="106"/>
      <c r="N2" s="106"/>
      <c r="O2" s="106"/>
      <c r="P2" s="106"/>
      <c r="Q2" s="106"/>
    </row>
    <row r="3" spans="1:17" ht="14.25" thickBot="1" thickTop="1">
      <c r="A3" s="107"/>
      <c r="B3" s="108"/>
      <c r="C3" s="109" t="s">
        <v>2</v>
      </c>
      <c r="D3" s="108"/>
      <c r="E3" s="108"/>
      <c r="F3" s="108"/>
      <c r="G3" s="110"/>
      <c r="H3" s="111" t="s">
        <v>36</v>
      </c>
      <c r="I3" s="112"/>
      <c r="J3" s="112"/>
      <c r="K3" s="113"/>
      <c r="L3" s="106"/>
      <c r="M3" s="106"/>
      <c r="N3" s="106"/>
      <c r="O3" s="106"/>
      <c r="P3" s="106"/>
      <c r="Q3" s="106"/>
    </row>
    <row r="4" spans="1:17" ht="12.75">
      <c r="A4" s="114"/>
      <c r="B4" s="7"/>
      <c r="C4" s="7"/>
      <c r="D4" s="7"/>
      <c r="E4" s="7" t="s">
        <v>6</v>
      </c>
      <c r="F4" s="7"/>
      <c r="G4" s="7"/>
      <c r="H4" s="115"/>
      <c r="I4" s="7"/>
      <c r="J4" s="7"/>
      <c r="K4" s="116" t="s">
        <v>12</v>
      </c>
      <c r="L4" s="106"/>
      <c r="M4" s="106"/>
      <c r="N4" s="106"/>
      <c r="O4" s="106"/>
      <c r="P4" s="106"/>
      <c r="Q4" s="106"/>
    </row>
    <row r="5" spans="1:17" ht="12.75">
      <c r="A5" s="117" t="s">
        <v>0</v>
      </c>
      <c r="B5" s="9" t="s">
        <v>30</v>
      </c>
      <c r="C5" s="9" t="s">
        <v>31</v>
      </c>
      <c r="D5" s="9" t="s">
        <v>5</v>
      </c>
      <c r="E5" s="9" t="s">
        <v>37</v>
      </c>
      <c r="F5" s="9" t="s">
        <v>7</v>
      </c>
      <c r="G5" s="9" t="s">
        <v>8</v>
      </c>
      <c r="H5" s="9" t="s">
        <v>38</v>
      </c>
      <c r="I5" s="9" t="s">
        <v>5</v>
      </c>
      <c r="J5" s="9" t="s">
        <v>6</v>
      </c>
      <c r="K5" s="116" t="s">
        <v>39</v>
      </c>
      <c r="L5" s="106"/>
      <c r="M5" s="106"/>
      <c r="N5" s="106"/>
      <c r="O5" s="106"/>
      <c r="P5" s="106"/>
      <c r="Q5" s="106"/>
    </row>
    <row r="6" spans="1:17" ht="13.5" thickBot="1">
      <c r="A6" s="118"/>
      <c r="B6" s="10"/>
      <c r="C6" s="10"/>
      <c r="D6" s="119">
        <v>40543</v>
      </c>
      <c r="E6" s="10">
        <v>2010</v>
      </c>
      <c r="F6" s="119">
        <v>40178</v>
      </c>
      <c r="G6" s="10" t="s">
        <v>32</v>
      </c>
      <c r="H6" s="10" t="s">
        <v>11</v>
      </c>
      <c r="I6" s="119">
        <v>40543</v>
      </c>
      <c r="J6" s="10"/>
      <c r="K6" s="120" t="s">
        <v>14</v>
      </c>
      <c r="L6" s="106"/>
      <c r="M6" s="106"/>
      <c r="N6" s="106"/>
      <c r="O6" s="106"/>
      <c r="P6" s="106"/>
      <c r="Q6" s="106"/>
    </row>
    <row r="7" spans="1:17" ht="13.5" thickTop="1">
      <c r="A7" s="121" t="s">
        <v>40</v>
      </c>
      <c r="B7" s="122">
        <v>1374701</v>
      </c>
      <c r="C7" s="123">
        <v>1587397.5</v>
      </c>
      <c r="D7" s="123">
        <v>1574432.9</v>
      </c>
      <c r="E7" s="124">
        <f>D7/C7*100</f>
        <v>99.18327955033317</v>
      </c>
      <c r="F7" s="123">
        <v>1668894</v>
      </c>
      <c r="G7" s="125">
        <f>D7/F7</f>
        <v>0.9433989816009883</v>
      </c>
      <c r="H7" s="123">
        <v>0</v>
      </c>
      <c r="I7" s="123">
        <v>0</v>
      </c>
      <c r="J7" s="123">
        <v>0</v>
      </c>
      <c r="K7" s="126">
        <v>0</v>
      </c>
      <c r="L7" s="106"/>
      <c r="M7" s="106"/>
      <c r="N7" s="106"/>
      <c r="O7" s="106"/>
      <c r="P7" s="106"/>
      <c r="Q7" s="106"/>
    </row>
    <row r="8" spans="1:17" ht="12.75">
      <c r="A8" s="121" t="s">
        <v>28</v>
      </c>
      <c r="B8" s="122">
        <v>3108</v>
      </c>
      <c r="C8" s="123">
        <v>12297.6</v>
      </c>
      <c r="D8" s="123">
        <v>9030.1</v>
      </c>
      <c r="E8" s="124">
        <f aca="true" t="shared" si="0" ref="E8:E13">D8/C8*100</f>
        <v>73.42977491543066</v>
      </c>
      <c r="F8" s="123">
        <v>6166</v>
      </c>
      <c r="G8" s="125">
        <f aca="true" t="shared" si="1" ref="G8:G13">D8/F8</f>
        <v>1.4644988647421344</v>
      </c>
      <c r="H8" s="123">
        <v>0</v>
      </c>
      <c r="I8" s="123">
        <v>0</v>
      </c>
      <c r="J8" s="123">
        <v>0</v>
      </c>
      <c r="K8" s="126">
        <v>0</v>
      </c>
      <c r="L8" s="106"/>
      <c r="M8" s="106"/>
      <c r="N8" s="106"/>
      <c r="O8" s="106"/>
      <c r="P8" s="106"/>
      <c r="Q8" s="106"/>
    </row>
    <row r="9" spans="1:17" ht="12.75">
      <c r="A9" s="121" t="s">
        <v>21</v>
      </c>
      <c r="B9" s="127">
        <v>6710</v>
      </c>
      <c r="C9" s="123">
        <v>6710</v>
      </c>
      <c r="D9" s="123">
        <v>4023.8</v>
      </c>
      <c r="E9" s="124">
        <f t="shared" si="0"/>
        <v>59.9672131147541</v>
      </c>
      <c r="F9" s="123">
        <v>4906</v>
      </c>
      <c r="G9" s="125">
        <f t="shared" si="1"/>
        <v>0.8201793721973094</v>
      </c>
      <c r="H9" s="123">
        <v>0</v>
      </c>
      <c r="I9" s="123">
        <v>0</v>
      </c>
      <c r="J9" s="123">
        <v>0</v>
      </c>
      <c r="K9" s="128">
        <v>0</v>
      </c>
      <c r="L9" s="106"/>
      <c r="M9" s="106"/>
      <c r="N9" s="106"/>
      <c r="O9" s="106"/>
      <c r="P9" s="106"/>
      <c r="Q9" s="106"/>
    </row>
    <row r="10" spans="1:17" ht="12.75">
      <c r="A10" s="121" t="s">
        <v>29</v>
      </c>
      <c r="B10" s="127">
        <v>0</v>
      </c>
      <c r="C10" s="123">
        <v>243</v>
      </c>
      <c r="D10" s="123">
        <v>243</v>
      </c>
      <c r="E10" s="124">
        <f t="shared" si="0"/>
        <v>100</v>
      </c>
      <c r="F10" s="123">
        <v>136.5</v>
      </c>
      <c r="G10" s="125">
        <f t="shared" si="1"/>
        <v>1.7802197802197801</v>
      </c>
      <c r="H10" s="123">
        <v>0</v>
      </c>
      <c r="I10" s="123">
        <v>0</v>
      </c>
      <c r="J10" s="123">
        <v>0</v>
      </c>
      <c r="K10" s="128">
        <v>0</v>
      </c>
      <c r="L10" s="106"/>
      <c r="M10" s="106"/>
      <c r="N10" s="106"/>
      <c r="O10" s="106"/>
      <c r="P10" s="106"/>
      <c r="Q10" s="106"/>
    </row>
    <row r="11" spans="1:17" ht="12.75">
      <c r="A11" s="121" t="s">
        <v>41</v>
      </c>
      <c r="B11" s="127">
        <v>0</v>
      </c>
      <c r="C11" s="123">
        <v>0</v>
      </c>
      <c r="D11" s="123">
        <v>0</v>
      </c>
      <c r="E11" s="124">
        <v>0</v>
      </c>
      <c r="F11" s="123">
        <v>63.3</v>
      </c>
      <c r="G11" s="125">
        <f t="shared" si="1"/>
        <v>0</v>
      </c>
      <c r="H11" s="123">
        <v>0</v>
      </c>
      <c r="I11" s="123">
        <v>0</v>
      </c>
      <c r="J11" s="123">
        <v>0</v>
      </c>
      <c r="K11" s="128">
        <v>0</v>
      </c>
      <c r="L11" s="106"/>
      <c r="M11" s="106"/>
      <c r="N11" s="106"/>
      <c r="O11" s="106"/>
      <c r="P11" s="106"/>
      <c r="Q11" s="106"/>
    </row>
    <row r="12" spans="1:17" ht="13.5" thickBot="1">
      <c r="A12" s="114" t="s">
        <v>42</v>
      </c>
      <c r="B12" s="129">
        <v>0</v>
      </c>
      <c r="C12" s="130">
        <v>91.8</v>
      </c>
      <c r="D12" s="130">
        <v>91.8</v>
      </c>
      <c r="E12" s="131">
        <f t="shared" si="0"/>
        <v>100</v>
      </c>
      <c r="F12" s="130">
        <v>0</v>
      </c>
      <c r="G12" s="132">
        <v>0</v>
      </c>
      <c r="H12" s="130">
        <v>0</v>
      </c>
      <c r="I12" s="130">
        <v>0</v>
      </c>
      <c r="J12" s="130">
        <v>0</v>
      </c>
      <c r="K12" s="133">
        <v>0</v>
      </c>
      <c r="L12" s="106"/>
      <c r="M12" s="106"/>
      <c r="N12" s="106"/>
      <c r="O12" s="106"/>
      <c r="P12" s="106"/>
      <c r="Q12" s="106"/>
    </row>
    <row r="13" spans="1:17" ht="13.5" thickBot="1">
      <c r="A13" s="134" t="s">
        <v>43</v>
      </c>
      <c r="B13" s="135">
        <f>SUM(B7:B12)</f>
        <v>1384519</v>
      </c>
      <c r="C13" s="136">
        <f>SUM(C7:C12)</f>
        <v>1606739.9000000001</v>
      </c>
      <c r="D13" s="136">
        <f>SUM(D7:D12)</f>
        <v>1587821.6</v>
      </c>
      <c r="E13" s="137">
        <f t="shared" si="0"/>
        <v>98.82256611664401</v>
      </c>
      <c r="F13" s="136">
        <f>SUM(F7:F12)</f>
        <v>1680165.8</v>
      </c>
      <c r="G13" s="137">
        <f t="shared" si="1"/>
        <v>0.9450386384486579</v>
      </c>
      <c r="H13" s="136">
        <v>0</v>
      </c>
      <c r="I13" s="136">
        <v>0</v>
      </c>
      <c r="J13" s="136">
        <v>0</v>
      </c>
      <c r="K13" s="138">
        <v>0</v>
      </c>
      <c r="L13" s="106"/>
      <c r="M13" s="106"/>
      <c r="N13" s="106"/>
      <c r="O13" s="106"/>
      <c r="P13" s="106"/>
      <c r="Q13" s="106"/>
    </row>
    <row r="14" spans="1:17" ht="13.5" thickBot="1">
      <c r="A14" s="139"/>
      <c r="B14" s="140"/>
      <c r="C14" s="141" t="s">
        <v>18</v>
      </c>
      <c r="D14" s="142"/>
      <c r="E14" s="143"/>
      <c r="F14" s="143"/>
      <c r="G14" s="144"/>
      <c r="H14" s="145" t="s">
        <v>44</v>
      </c>
      <c r="I14" s="145"/>
      <c r="J14" s="145"/>
      <c r="K14" s="146"/>
      <c r="L14" s="106"/>
      <c r="M14" s="106"/>
      <c r="N14" s="106"/>
      <c r="O14" s="106"/>
      <c r="P14" s="106"/>
      <c r="Q14" s="106"/>
    </row>
    <row r="15" spans="1:17" ht="12.75">
      <c r="A15" s="114"/>
      <c r="B15" s="7"/>
      <c r="C15" s="7"/>
      <c r="D15" s="7"/>
      <c r="E15" s="7" t="s">
        <v>6</v>
      </c>
      <c r="F15" s="7"/>
      <c r="G15" s="7"/>
      <c r="H15" s="115"/>
      <c r="I15" s="7"/>
      <c r="J15" s="7"/>
      <c r="K15" s="116" t="s">
        <v>12</v>
      </c>
      <c r="L15" s="106"/>
      <c r="M15" s="106"/>
      <c r="N15" s="106"/>
      <c r="O15" s="106"/>
      <c r="P15" s="106"/>
      <c r="Q15" s="106"/>
    </row>
    <row r="16" spans="1:17" ht="12.75">
      <c r="A16" s="117" t="s">
        <v>45</v>
      </c>
      <c r="B16" s="9" t="s">
        <v>30</v>
      </c>
      <c r="C16" s="9" t="s">
        <v>31</v>
      </c>
      <c r="D16" s="9" t="s">
        <v>5</v>
      </c>
      <c r="E16" s="9" t="s">
        <v>37</v>
      </c>
      <c r="F16" s="9" t="s">
        <v>7</v>
      </c>
      <c r="G16" s="9" t="s">
        <v>8</v>
      </c>
      <c r="H16" s="9" t="s">
        <v>38</v>
      </c>
      <c r="I16" s="9" t="s">
        <v>5</v>
      </c>
      <c r="J16" s="9" t="s">
        <v>6</v>
      </c>
      <c r="K16" s="116" t="s">
        <v>39</v>
      </c>
      <c r="L16" s="106"/>
      <c r="M16" s="106"/>
      <c r="N16" s="106"/>
      <c r="O16" s="106"/>
      <c r="P16" s="106"/>
      <c r="Q16" s="106"/>
    </row>
    <row r="17" spans="1:17" ht="13.5" thickBot="1">
      <c r="A17" s="118"/>
      <c r="B17" s="10"/>
      <c r="C17" s="10"/>
      <c r="D17" s="119">
        <v>40543</v>
      </c>
      <c r="E17" s="10">
        <v>2010</v>
      </c>
      <c r="F17" s="119">
        <v>40178</v>
      </c>
      <c r="G17" s="10" t="s">
        <v>32</v>
      </c>
      <c r="H17" s="10" t="s">
        <v>11</v>
      </c>
      <c r="I17" s="119">
        <v>40543</v>
      </c>
      <c r="J17" s="10"/>
      <c r="K17" s="120" t="s">
        <v>14</v>
      </c>
      <c r="L17" s="106"/>
      <c r="M17" s="106"/>
      <c r="N17" s="106"/>
      <c r="O17" s="106"/>
      <c r="P17" s="106"/>
      <c r="Q17" s="106"/>
    </row>
    <row r="18" spans="1:17" ht="13.5" thickTop="1">
      <c r="A18" s="147" t="s">
        <v>46</v>
      </c>
      <c r="B18" s="148">
        <v>57227</v>
      </c>
      <c r="C18" s="149">
        <v>81442.7</v>
      </c>
      <c r="D18" s="149">
        <v>81442.7</v>
      </c>
      <c r="E18" s="125">
        <f>D18/C18*100</f>
        <v>100</v>
      </c>
      <c r="F18" s="149">
        <v>74904</v>
      </c>
      <c r="G18" s="150">
        <f>D18/F18</f>
        <v>1.0872944035031507</v>
      </c>
      <c r="H18" s="149">
        <v>21385</v>
      </c>
      <c r="I18" s="149">
        <v>22445</v>
      </c>
      <c r="J18" s="149">
        <f>I18/H18*100</f>
        <v>104.9567453822773</v>
      </c>
      <c r="K18" s="151">
        <v>-9</v>
      </c>
      <c r="L18" s="106"/>
      <c r="M18" s="106"/>
      <c r="N18" s="106"/>
      <c r="O18" s="106"/>
      <c r="P18" s="106"/>
      <c r="Q18" s="106"/>
    </row>
    <row r="19" spans="1:17" ht="12.75">
      <c r="A19" s="121" t="s">
        <v>47</v>
      </c>
      <c r="B19" s="152">
        <v>102571.5</v>
      </c>
      <c r="C19" s="123">
        <v>110499</v>
      </c>
      <c r="D19" s="123">
        <v>110499</v>
      </c>
      <c r="E19" s="125">
        <f>D19/C19*100</f>
        <v>100</v>
      </c>
      <c r="F19" s="123">
        <v>114747.6</v>
      </c>
      <c r="G19" s="150">
        <f>D19/F19</f>
        <v>0.9629743890068289</v>
      </c>
      <c r="H19" s="123">
        <v>48572</v>
      </c>
      <c r="I19" s="123">
        <v>65418</v>
      </c>
      <c r="J19" s="153">
        <f>I19/H19*100</f>
        <v>134.68253314666887</v>
      </c>
      <c r="K19" s="128">
        <v>0</v>
      </c>
      <c r="L19" s="106"/>
      <c r="M19" s="106"/>
      <c r="N19" s="106"/>
      <c r="O19" s="106"/>
      <c r="P19" s="106"/>
      <c r="Q19" s="106"/>
    </row>
    <row r="20" spans="1:17" ht="13.5" thickBot="1">
      <c r="A20" s="121" t="s">
        <v>48</v>
      </c>
      <c r="B20" s="152">
        <v>0</v>
      </c>
      <c r="C20" s="123">
        <v>0</v>
      </c>
      <c r="D20" s="123">
        <v>0</v>
      </c>
      <c r="E20" s="132">
        <v>0</v>
      </c>
      <c r="F20" s="123">
        <v>0</v>
      </c>
      <c r="G20" s="154">
        <v>0</v>
      </c>
      <c r="H20" s="155" t="s">
        <v>49</v>
      </c>
      <c r="I20" s="155" t="s">
        <v>50</v>
      </c>
      <c r="J20" s="156" t="s">
        <v>50</v>
      </c>
      <c r="K20" s="157" t="s">
        <v>50</v>
      </c>
      <c r="L20" s="106"/>
      <c r="M20" s="106"/>
      <c r="N20" s="106"/>
      <c r="O20" s="106"/>
      <c r="P20" s="106"/>
      <c r="Q20" s="106"/>
    </row>
    <row r="21" spans="1:17" ht="13.5" thickBot="1">
      <c r="A21" s="134" t="s">
        <v>20</v>
      </c>
      <c r="B21" s="158">
        <f>SUM(B18:B20)</f>
        <v>159798.5</v>
      </c>
      <c r="C21" s="136">
        <f>SUM(C18:C20)</f>
        <v>191941.7</v>
      </c>
      <c r="D21" s="136">
        <f>SUM(D18:D20)</f>
        <v>191941.7</v>
      </c>
      <c r="E21" s="137">
        <f>D21/C21*100</f>
        <v>100</v>
      </c>
      <c r="F21" s="136">
        <f>SUM(F18:F20)</f>
        <v>189651.6</v>
      </c>
      <c r="G21" s="159">
        <f>D21/F21</f>
        <v>1.012075300182018</v>
      </c>
      <c r="H21" s="136">
        <f>SUM(H18:H20)</f>
        <v>69957</v>
      </c>
      <c r="I21" s="136">
        <f>SUM(I18:I20)</f>
        <v>87863</v>
      </c>
      <c r="J21" s="160">
        <f>I21/H21*100</f>
        <v>125.59572308703919</v>
      </c>
      <c r="K21" s="138">
        <f>SUM(K18:K20)</f>
        <v>-9</v>
      </c>
      <c r="L21" s="106"/>
      <c r="M21" s="106"/>
      <c r="N21" s="106"/>
      <c r="O21" s="106"/>
      <c r="P21" s="106"/>
      <c r="Q21" s="106"/>
    </row>
    <row r="22" spans="1:17" ht="13.5" thickBot="1">
      <c r="A22" s="161"/>
      <c r="B22" s="162"/>
      <c r="C22" s="141" t="s">
        <v>18</v>
      </c>
      <c r="D22" s="142"/>
      <c r="E22" s="143"/>
      <c r="F22" s="142"/>
      <c r="G22" s="163"/>
      <c r="H22" s="164" t="s">
        <v>51</v>
      </c>
      <c r="I22" s="142"/>
      <c r="J22" s="142"/>
      <c r="K22" s="165"/>
      <c r="L22" s="106"/>
      <c r="M22" s="106"/>
      <c r="N22" s="106"/>
      <c r="O22" s="106"/>
      <c r="P22" s="106"/>
      <c r="Q22" s="106"/>
    </row>
    <row r="23" spans="1:17" ht="12.75">
      <c r="A23" s="114"/>
      <c r="B23" s="7"/>
      <c r="C23" s="7"/>
      <c r="D23" s="7"/>
      <c r="E23" s="7" t="s">
        <v>6</v>
      </c>
      <c r="F23" s="7"/>
      <c r="G23" s="7"/>
      <c r="H23" s="166"/>
      <c r="I23" s="167"/>
      <c r="J23" s="167"/>
      <c r="K23" s="168"/>
      <c r="L23" s="106"/>
      <c r="M23" s="106"/>
      <c r="N23" s="106"/>
      <c r="O23" s="106"/>
      <c r="P23" s="106"/>
      <c r="Q23" s="106"/>
    </row>
    <row r="24" spans="1:17" ht="12.75">
      <c r="A24" s="117" t="s">
        <v>52</v>
      </c>
      <c r="B24" s="9" t="s">
        <v>30</v>
      </c>
      <c r="C24" s="9" t="s">
        <v>31</v>
      </c>
      <c r="D24" s="9" t="s">
        <v>5</v>
      </c>
      <c r="E24" s="9" t="s">
        <v>37</v>
      </c>
      <c r="F24" s="9" t="s">
        <v>7</v>
      </c>
      <c r="G24" s="9" t="s">
        <v>8</v>
      </c>
      <c r="H24" s="166"/>
      <c r="I24" s="169"/>
      <c r="J24" s="169"/>
      <c r="K24" s="170"/>
      <c r="L24" s="106"/>
      <c r="M24" s="106"/>
      <c r="N24" s="106"/>
      <c r="O24" s="106"/>
      <c r="P24" s="106"/>
      <c r="Q24" s="106"/>
    </row>
    <row r="25" spans="1:17" ht="13.5" thickBot="1">
      <c r="A25" s="118"/>
      <c r="B25" s="10"/>
      <c r="C25" s="10"/>
      <c r="D25" s="119">
        <v>40543</v>
      </c>
      <c r="E25" s="10">
        <v>2010</v>
      </c>
      <c r="F25" s="119">
        <v>40178</v>
      </c>
      <c r="G25" s="10" t="s">
        <v>32</v>
      </c>
      <c r="H25" s="171"/>
      <c r="I25" s="172"/>
      <c r="J25" s="172"/>
      <c r="K25" s="173"/>
      <c r="L25" s="106"/>
      <c r="M25" s="106"/>
      <c r="N25" s="106"/>
      <c r="O25" s="106"/>
      <c r="P25" s="106"/>
      <c r="Q25" s="106"/>
    </row>
    <row r="26" spans="1:17" ht="14.25" thickBot="1" thickTop="1">
      <c r="A26" s="174" t="s">
        <v>40</v>
      </c>
      <c r="B26" s="175">
        <v>9842</v>
      </c>
      <c r="C26" s="176">
        <v>5805</v>
      </c>
      <c r="D26" s="176">
        <v>5790</v>
      </c>
      <c r="E26" s="177">
        <f>D26/C26*100</f>
        <v>99.74160206718346</v>
      </c>
      <c r="F26" s="176">
        <v>9486</v>
      </c>
      <c r="G26" s="177">
        <f>D26/F26</f>
        <v>0.6103731815306768</v>
      </c>
      <c r="H26" s="178"/>
      <c r="I26" s="179"/>
      <c r="J26" s="180"/>
      <c r="K26" s="181"/>
      <c r="L26" s="106"/>
      <c r="M26" s="106"/>
      <c r="N26" s="106"/>
      <c r="O26" s="106"/>
      <c r="P26" s="106"/>
      <c r="Q26" s="106"/>
    </row>
    <row r="27" spans="1:17" ht="13.5" thickBot="1">
      <c r="A27" s="134" t="s">
        <v>53</v>
      </c>
      <c r="B27" s="158">
        <v>9842</v>
      </c>
      <c r="C27" s="136">
        <v>5805</v>
      </c>
      <c r="D27" s="136">
        <v>5790</v>
      </c>
      <c r="E27" s="182">
        <v>99.74</v>
      </c>
      <c r="F27" s="136">
        <v>9486</v>
      </c>
      <c r="G27" s="183">
        <v>0.61</v>
      </c>
      <c r="H27" s="184"/>
      <c r="I27" s="135"/>
      <c r="J27" s="185"/>
      <c r="K27" s="186"/>
      <c r="L27" s="106"/>
      <c r="M27" s="106"/>
      <c r="N27" s="106"/>
      <c r="O27" s="106"/>
      <c r="P27" s="106"/>
      <c r="Q27" s="106"/>
    </row>
    <row r="28" spans="1:17" ht="12.75">
      <c r="A28" s="114" t="s">
        <v>54</v>
      </c>
      <c r="B28" s="187"/>
      <c r="C28" s="130"/>
      <c r="D28" s="130"/>
      <c r="E28" s="188"/>
      <c r="F28" s="130"/>
      <c r="G28" s="132"/>
      <c r="H28" s="106"/>
      <c r="I28" s="106"/>
      <c r="J28" s="106"/>
      <c r="K28" s="170"/>
      <c r="L28" s="106"/>
      <c r="M28" s="106"/>
      <c r="N28" s="106"/>
      <c r="O28" s="106"/>
      <c r="P28" s="106"/>
      <c r="Q28" s="106"/>
    </row>
    <row r="29" spans="1:17" ht="12.75">
      <c r="A29" s="189" t="s">
        <v>55</v>
      </c>
      <c r="B29" s="190">
        <f>B13+B21+B27</f>
        <v>1554159.5</v>
      </c>
      <c r="C29" s="153">
        <f>C13+C21+C27</f>
        <v>1804486.6</v>
      </c>
      <c r="D29" s="153">
        <f>D13+D21+D27</f>
        <v>1785553.3</v>
      </c>
      <c r="E29" s="125">
        <f>D29/C29*100</f>
        <v>98.95076527584078</v>
      </c>
      <c r="F29" s="153">
        <f>F13+F21+F27</f>
        <v>1879303.4000000001</v>
      </c>
      <c r="G29" s="125">
        <f>D29/F29</f>
        <v>0.9501144413403392</v>
      </c>
      <c r="H29" s="191"/>
      <c r="I29" s="191"/>
      <c r="J29" s="191"/>
      <c r="K29" s="192"/>
      <c r="L29" s="106"/>
      <c r="M29" s="106"/>
      <c r="N29" s="106"/>
      <c r="O29" s="106"/>
      <c r="P29" s="106"/>
      <c r="Q29" s="106"/>
    </row>
    <row r="30" spans="1:17" ht="12.75">
      <c r="A30" s="193"/>
      <c r="B30" s="194"/>
      <c r="C30" s="195"/>
      <c r="D30" s="195"/>
      <c r="E30" s="132"/>
      <c r="F30" s="195"/>
      <c r="G30" s="131"/>
      <c r="H30" s="196"/>
      <c r="I30" s="196"/>
      <c r="J30" s="196"/>
      <c r="K30" s="197"/>
      <c r="L30" s="106"/>
      <c r="M30" s="106"/>
      <c r="N30" s="106"/>
      <c r="O30" s="106"/>
      <c r="P30" s="106"/>
      <c r="Q30" s="106"/>
    </row>
    <row r="31" spans="1:17" ht="12.75">
      <c r="A31" s="189" t="s">
        <v>24</v>
      </c>
      <c r="B31" s="190">
        <v>950620.2</v>
      </c>
      <c r="C31" s="153">
        <v>1116880.7</v>
      </c>
      <c r="D31" s="153">
        <v>1075998.4</v>
      </c>
      <c r="E31" s="125">
        <f>D31/C31*100</f>
        <v>96.33960010232067</v>
      </c>
      <c r="F31" s="153">
        <v>899583.5</v>
      </c>
      <c r="G31" s="125">
        <f>D31/F31</f>
        <v>1.1961073096605261</v>
      </c>
      <c r="H31" s="191"/>
      <c r="I31" s="191"/>
      <c r="J31" s="191"/>
      <c r="K31" s="192"/>
      <c r="L31" s="106"/>
      <c r="M31" s="106"/>
      <c r="N31" s="106"/>
      <c r="O31" s="106"/>
      <c r="P31" s="106"/>
      <c r="Q31" s="106"/>
    </row>
    <row r="32" spans="1:17" ht="12.75">
      <c r="A32" s="114"/>
      <c r="B32" s="187"/>
      <c r="C32" s="130"/>
      <c r="D32" s="130"/>
      <c r="E32" s="132"/>
      <c r="F32" s="130"/>
      <c r="G32" s="132"/>
      <c r="H32" s="106"/>
      <c r="I32" s="106"/>
      <c r="J32" s="106"/>
      <c r="K32" s="170"/>
      <c r="L32" s="106"/>
      <c r="M32" s="106"/>
      <c r="N32" s="106"/>
      <c r="O32" s="106"/>
      <c r="P32" s="106"/>
      <c r="Q32" s="106"/>
    </row>
    <row r="33" spans="1:17" ht="13.5" thickBot="1">
      <c r="A33" s="198" t="s">
        <v>25</v>
      </c>
      <c r="B33" s="199">
        <f>SUM(B29:B32)</f>
        <v>2504779.7</v>
      </c>
      <c r="C33" s="200">
        <f>SUM(C29:C32)</f>
        <v>2921367.3</v>
      </c>
      <c r="D33" s="200">
        <f>SUM(D29:D32)</f>
        <v>2861551.7</v>
      </c>
      <c r="E33" s="201">
        <f>D33/C33*100</f>
        <v>97.952479306522</v>
      </c>
      <c r="F33" s="200">
        <f>SUM(F29:F32)</f>
        <v>2778886.9000000004</v>
      </c>
      <c r="G33" s="201">
        <f>D33/F33</f>
        <v>1.0297474503190467</v>
      </c>
      <c r="H33" s="202"/>
      <c r="I33" s="202"/>
      <c r="J33" s="202"/>
      <c r="K33" s="203"/>
      <c r="L33" s="106"/>
      <c r="M33" s="106"/>
      <c r="N33" s="106"/>
      <c r="O33" s="106"/>
      <c r="P33" s="106"/>
      <c r="Q33" s="106"/>
    </row>
    <row r="34" spans="1:17" ht="13.5" thickTop="1">
      <c r="A34" s="204"/>
      <c r="B34" s="205"/>
      <c r="C34" s="205"/>
      <c r="D34" s="205"/>
      <c r="E34" s="206"/>
      <c r="F34" s="205"/>
      <c r="G34" s="206"/>
      <c r="H34" s="169"/>
      <c r="I34" s="169"/>
      <c r="J34" s="169"/>
      <c r="K34" s="169"/>
      <c r="L34" s="106"/>
      <c r="M34" s="106"/>
      <c r="N34" s="106"/>
      <c r="O34" s="106"/>
      <c r="P34" s="106"/>
      <c r="Q34" s="106"/>
    </row>
    <row r="35" spans="1:17" ht="12.75">
      <c r="A35" s="106" t="s">
        <v>56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8"/>
      <c r="L35" s="106"/>
      <c r="M35" s="106"/>
      <c r="N35" s="106"/>
      <c r="O35" s="106"/>
      <c r="P35" s="106"/>
      <c r="Q35" s="106"/>
    </row>
    <row r="36" spans="1:17" ht="12.75">
      <c r="A36" s="106"/>
      <c r="B36" s="106"/>
      <c r="C36" s="106"/>
      <c r="D36" s="106"/>
      <c r="E36" s="106"/>
      <c r="F36" s="20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2:17" ht="12.75">
      <c r="L38" s="106"/>
      <c r="M38" s="106"/>
      <c r="N38" s="106"/>
      <c r="O38" s="106"/>
      <c r="P38" s="106"/>
      <c r="Q38" s="106"/>
    </row>
    <row r="39" spans="12:17" ht="12.75">
      <c r="L39" s="106"/>
      <c r="M39" s="106"/>
      <c r="N39" s="106"/>
      <c r="O39" s="106"/>
      <c r="P39" s="106"/>
      <c r="Q39" s="106"/>
    </row>
    <row r="40" spans="12:17" ht="12.75">
      <c r="L40" s="106"/>
      <c r="M40" s="106"/>
      <c r="N40" s="106"/>
      <c r="O40" s="106"/>
      <c r="P40" s="106"/>
      <c r="Q40" s="106"/>
    </row>
    <row r="41" spans="12:17" ht="12.75">
      <c r="L41" s="106"/>
      <c r="M41" s="106"/>
      <c r="N41" s="106"/>
      <c r="O41" s="106"/>
      <c r="P41" s="106"/>
      <c r="Q41" s="106"/>
    </row>
    <row r="42" spans="12:17" ht="12.75">
      <c r="L42" s="106"/>
      <c r="M42" s="106"/>
      <c r="N42" s="106"/>
      <c r="O42" s="106"/>
      <c r="P42" s="106"/>
      <c r="Q42" s="106"/>
    </row>
    <row r="43" spans="12:17" ht="12.75">
      <c r="L43" s="106"/>
      <c r="M43" s="106"/>
      <c r="N43" s="106"/>
      <c r="O43" s="106"/>
      <c r="P43" s="106"/>
      <c r="Q43" s="106"/>
    </row>
    <row r="44" spans="12:17" ht="12.75">
      <c r="L44" s="106"/>
      <c r="M44" s="106"/>
      <c r="N44" s="106"/>
      <c r="O44" s="106"/>
      <c r="P44" s="106"/>
      <c r="Q44" s="106"/>
    </row>
    <row r="45" spans="12:17" ht="12.75">
      <c r="L45" s="106"/>
      <c r="M45" s="106"/>
      <c r="N45" s="106"/>
      <c r="O45" s="106"/>
      <c r="P45" s="106"/>
      <c r="Q45" s="106"/>
    </row>
    <row r="46" spans="12:17" ht="12.75">
      <c r="L46" s="106"/>
      <c r="M46" s="106"/>
      <c r="N46" s="106"/>
      <c r="O46" s="106"/>
      <c r="P46" s="106"/>
      <c r="Q46" s="106"/>
    </row>
    <row r="47" spans="12:17" ht="12.75">
      <c r="L47" s="169"/>
      <c r="M47" s="106"/>
      <c r="N47" s="106"/>
      <c r="O47" s="106"/>
      <c r="P47" s="106"/>
      <c r="Q47" s="106"/>
    </row>
    <row r="48" spans="12:17" ht="12.75">
      <c r="L48" s="169"/>
      <c r="M48" s="106"/>
      <c r="N48" s="106"/>
      <c r="O48" s="106"/>
      <c r="P48" s="106"/>
      <c r="Q48" s="106"/>
    </row>
    <row r="49" spans="12:17" ht="12.75">
      <c r="L49" s="169"/>
      <c r="M49" s="106"/>
      <c r="N49" s="106"/>
      <c r="O49" s="106"/>
      <c r="P49" s="106"/>
      <c r="Q49" s="106"/>
    </row>
    <row r="50" spans="12:17" ht="12.75">
      <c r="L50" s="169"/>
      <c r="M50" s="106"/>
      <c r="N50" s="106"/>
      <c r="O50" s="106"/>
      <c r="P50" s="106"/>
      <c r="Q50" s="106"/>
    </row>
    <row r="51" spans="12:17" ht="12.75">
      <c r="L51" s="169"/>
      <c r="M51" s="106"/>
      <c r="N51" s="106"/>
      <c r="O51" s="106"/>
      <c r="P51" s="106"/>
      <c r="Q51" s="106"/>
    </row>
    <row r="52" spans="1:17" ht="12.75">
      <c r="A52" s="204"/>
      <c r="B52" s="205"/>
      <c r="C52" s="205"/>
      <c r="D52" s="205"/>
      <c r="E52" s="206"/>
      <c r="F52" s="205"/>
      <c r="G52" s="206"/>
      <c r="H52" s="169"/>
      <c r="I52" s="169"/>
      <c r="J52" s="169"/>
      <c r="K52" s="169"/>
      <c r="L52" s="169"/>
      <c r="M52" s="106"/>
      <c r="N52" s="106"/>
      <c r="O52" s="106"/>
      <c r="P52" s="106"/>
      <c r="Q52" s="106"/>
    </row>
    <row r="53" spans="1:17" ht="12.75">
      <c r="A53" s="204"/>
      <c r="B53" s="205"/>
      <c r="C53" s="205"/>
      <c r="D53" s="205"/>
      <c r="E53" s="206"/>
      <c r="F53" s="205"/>
      <c r="G53" s="206"/>
      <c r="H53" s="169"/>
      <c r="I53" s="169"/>
      <c r="J53" s="169"/>
      <c r="K53" s="169"/>
      <c r="L53" s="169"/>
      <c r="M53" s="106"/>
      <c r="N53" s="106"/>
      <c r="O53" s="106"/>
      <c r="P53" s="106"/>
      <c r="Q53" s="106"/>
    </row>
    <row r="54" spans="1:17" ht="12.75">
      <c r="A54" s="204"/>
      <c r="B54" s="205"/>
      <c r="C54" s="205"/>
      <c r="D54" s="205"/>
      <c r="E54" s="206"/>
      <c r="F54" s="205"/>
      <c r="G54" s="206"/>
      <c r="H54" s="169"/>
      <c r="I54" s="169"/>
      <c r="J54" s="169"/>
      <c r="K54" s="169"/>
      <c r="L54" s="169"/>
      <c r="M54" s="106"/>
      <c r="N54" s="106"/>
      <c r="O54" s="106"/>
      <c r="P54" s="106"/>
      <c r="Q54" s="106"/>
    </row>
    <row r="55" spans="1:17" ht="12.75">
      <c r="A55" s="204"/>
      <c r="B55" s="205"/>
      <c r="C55" s="205"/>
      <c r="D55" s="205"/>
      <c r="E55" s="206"/>
      <c r="F55" s="205"/>
      <c r="G55" s="206"/>
      <c r="H55" s="169"/>
      <c r="I55" s="169"/>
      <c r="J55" s="169"/>
      <c r="K55" s="169"/>
      <c r="L55" s="169"/>
      <c r="M55" s="106"/>
      <c r="N55" s="106"/>
      <c r="O55" s="106"/>
      <c r="P55" s="106"/>
      <c r="Q55" s="106"/>
    </row>
    <row r="56" spans="1:17" ht="12.75">
      <c r="A56" s="204"/>
      <c r="B56" s="205"/>
      <c r="C56" s="205"/>
      <c r="D56" s="205"/>
      <c r="E56" s="206"/>
      <c r="F56" s="205"/>
      <c r="G56" s="206"/>
      <c r="H56" s="169"/>
      <c r="I56" s="169"/>
      <c r="J56" s="169"/>
      <c r="K56" s="169"/>
      <c r="L56" s="169"/>
      <c r="M56" s="106"/>
      <c r="N56" s="106"/>
      <c r="O56" s="106"/>
      <c r="P56" s="106"/>
      <c r="Q56" s="106"/>
    </row>
    <row r="57" spans="1:17" ht="12.75">
      <c r="A57" s="204"/>
      <c r="B57" s="205"/>
      <c r="C57" s="205"/>
      <c r="D57" s="205"/>
      <c r="E57" s="206"/>
      <c r="F57" s="205"/>
      <c r="G57" s="206"/>
      <c r="H57" s="169"/>
      <c r="I57" s="169"/>
      <c r="J57" s="169"/>
      <c r="K57" s="169"/>
      <c r="L57" s="169"/>
      <c r="M57" s="106"/>
      <c r="N57" s="106"/>
      <c r="O57" s="106"/>
      <c r="P57" s="106"/>
      <c r="Q57" s="106"/>
    </row>
    <row r="58" spans="1:17" ht="12.75">
      <c r="A58" s="204"/>
      <c r="B58" s="205"/>
      <c r="C58" s="205"/>
      <c r="D58" s="205"/>
      <c r="E58" s="206"/>
      <c r="F58" s="205"/>
      <c r="G58" s="206"/>
      <c r="H58" s="169"/>
      <c r="I58" s="169"/>
      <c r="J58" s="169"/>
      <c r="K58" s="169"/>
      <c r="L58" s="169"/>
      <c r="M58" s="106"/>
      <c r="N58" s="106"/>
      <c r="O58" s="106"/>
      <c r="P58" s="106"/>
      <c r="Q58" s="106"/>
    </row>
    <row r="59" spans="1:17" ht="12.75">
      <c r="A59" s="204"/>
      <c r="B59" s="205"/>
      <c r="C59" s="205"/>
      <c r="D59" s="205"/>
      <c r="E59" s="206"/>
      <c r="F59" s="205"/>
      <c r="G59" s="206"/>
      <c r="H59" s="169"/>
      <c r="I59" s="169"/>
      <c r="J59" s="169"/>
      <c r="K59" s="169"/>
      <c r="L59" s="169"/>
      <c r="M59" s="106"/>
      <c r="N59" s="106"/>
      <c r="O59" s="106"/>
      <c r="P59" s="106"/>
      <c r="Q59" s="106"/>
    </row>
    <row r="60" spans="1:17" ht="12.75">
      <c r="A60" s="204"/>
      <c r="B60" s="205"/>
      <c r="C60" s="205"/>
      <c r="D60" s="205"/>
      <c r="E60" s="206"/>
      <c r="F60" s="205"/>
      <c r="G60" s="206"/>
      <c r="H60" s="169"/>
      <c r="I60" s="169"/>
      <c r="J60" s="169"/>
      <c r="K60" s="169"/>
      <c r="L60" s="169"/>
      <c r="M60" s="106"/>
      <c r="N60" s="106"/>
      <c r="O60" s="106"/>
      <c r="P60" s="106"/>
      <c r="Q60" s="106"/>
    </row>
    <row r="61" spans="1:17" ht="12.75">
      <c r="A61" s="204"/>
      <c r="B61" s="205"/>
      <c r="C61" s="205"/>
      <c r="D61" s="205"/>
      <c r="E61" s="206"/>
      <c r="F61" s="205"/>
      <c r="G61" s="206"/>
      <c r="H61" s="169"/>
      <c r="I61" s="169"/>
      <c r="J61" s="169"/>
      <c r="K61" s="169"/>
      <c r="L61" s="169"/>
      <c r="M61" s="106"/>
      <c r="N61" s="106"/>
      <c r="O61" s="106"/>
      <c r="P61" s="106"/>
      <c r="Q61" s="106"/>
    </row>
    <row r="62" spans="1:17" ht="12.75">
      <c r="A62" s="204"/>
      <c r="B62" s="205"/>
      <c r="C62" s="205"/>
      <c r="D62" s="205"/>
      <c r="E62" s="206"/>
      <c r="F62" s="205"/>
      <c r="G62" s="206"/>
      <c r="H62" s="169"/>
      <c r="I62" s="169"/>
      <c r="J62" s="169"/>
      <c r="K62" s="169"/>
      <c r="L62" s="169"/>
      <c r="M62" s="106"/>
      <c r="N62" s="106"/>
      <c r="O62" s="106"/>
      <c r="P62" s="106"/>
      <c r="Q62" s="106"/>
    </row>
    <row r="63" spans="1:17" ht="12.75">
      <c r="A63" s="204"/>
      <c r="B63" s="205"/>
      <c r="C63" s="205"/>
      <c r="D63" s="205"/>
      <c r="E63" s="206"/>
      <c r="F63" s="205"/>
      <c r="G63" s="206"/>
      <c r="H63" s="169"/>
      <c r="I63" s="169"/>
      <c r="J63" s="169"/>
      <c r="K63" s="169"/>
      <c r="L63" s="169"/>
      <c r="M63" s="106"/>
      <c r="N63" s="106"/>
      <c r="O63" s="106"/>
      <c r="P63" s="106"/>
      <c r="Q63" s="106"/>
    </row>
    <row r="64" spans="1:17" ht="12.75">
      <c r="A64" s="204"/>
      <c r="B64" s="205"/>
      <c r="C64" s="205"/>
      <c r="D64" s="205"/>
      <c r="E64" s="206"/>
      <c r="F64" s="205"/>
      <c r="G64" s="206"/>
      <c r="H64" s="169"/>
      <c r="I64" s="169"/>
      <c r="J64" s="169"/>
      <c r="K64" s="169"/>
      <c r="L64" s="169"/>
      <c r="M64" s="106"/>
      <c r="N64" s="106"/>
      <c r="O64" s="106"/>
      <c r="P64" s="106"/>
      <c r="Q64" s="106"/>
    </row>
    <row r="65" spans="1:17" ht="12.75">
      <c r="A65" s="204"/>
      <c r="B65" s="205"/>
      <c r="C65" s="205"/>
      <c r="D65" s="205"/>
      <c r="E65" s="206"/>
      <c r="F65" s="205"/>
      <c r="G65" s="206"/>
      <c r="H65" s="169"/>
      <c r="I65" s="169"/>
      <c r="J65" s="169"/>
      <c r="K65" s="169"/>
      <c r="L65" s="169"/>
      <c r="M65" s="106"/>
      <c r="N65" s="106"/>
      <c r="O65" s="106"/>
      <c r="P65" s="106"/>
      <c r="Q65" s="106"/>
    </row>
    <row r="66" spans="1:17" ht="12.75">
      <c r="A66" s="204"/>
      <c r="B66" s="205"/>
      <c r="C66" s="205"/>
      <c r="D66" s="205"/>
      <c r="E66" s="206"/>
      <c r="F66" s="205"/>
      <c r="G66" s="206"/>
      <c r="H66" s="169"/>
      <c r="I66" s="169"/>
      <c r="J66" s="169"/>
      <c r="K66" s="169"/>
      <c r="L66" s="169"/>
      <c r="M66" s="106"/>
      <c r="N66" s="106"/>
      <c r="O66" s="106"/>
      <c r="P66" s="106"/>
      <c r="Q66" s="106"/>
    </row>
    <row r="67" spans="1:17" ht="12.75">
      <c r="A67" s="204"/>
      <c r="B67" s="205"/>
      <c r="C67" s="205"/>
      <c r="D67" s="205"/>
      <c r="E67" s="206"/>
      <c r="F67" s="205"/>
      <c r="G67" s="206"/>
      <c r="H67" s="169"/>
      <c r="I67" s="169"/>
      <c r="J67" s="169"/>
      <c r="K67" s="169"/>
      <c r="L67" s="169"/>
      <c r="M67" s="106"/>
      <c r="N67" s="106"/>
      <c r="O67" s="106"/>
      <c r="P67" s="106"/>
      <c r="Q67" s="106"/>
    </row>
    <row r="68" spans="1:17" ht="12.75">
      <c r="A68" s="204"/>
      <c r="B68" s="205"/>
      <c r="C68" s="205"/>
      <c r="D68" s="205"/>
      <c r="E68" s="206"/>
      <c r="F68" s="205"/>
      <c r="G68" s="206"/>
      <c r="H68" s="169"/>
      <c r="I68" s="169"/>
      <c r="J68" s="169"/>
      <c r="K68" s="169"/>
      <c r="L68" s="169"/>
      <c r="M68" s="106"/>
      <c r="N68" s="106"/>
      <c r="O68" s="106"/>
      <c r="P68" s="106"/>
      <c r="Q68" s="106"/>
    </row>
    <row r="69" spans="1:17" ht="12.75">
      <c r="A69" s="204"/>
      <c r="B69" s="205"/>
      <c r="C69" s="205"/>
      <c r="D69" s="205"/>
      <c r="E69" s="206"/>
      <c r="F69" s="205"/>
      <c r="G69" s="206"/>
      <c r="H69" s="169"/>
      <c r="I69" s="169"/>
      <c r="J69" s="169"/>
      <c r="K69" s="169"/>
      <c r="L69" s="169"/>
      <c r="M69" s="106"/>
      <c r="N69" s="106"/>
      <c r="O69" s="106"/>
      <c r="P69" s="106"/>
      <c r="Q69" s="106"/>
    </row>
    <row r="70" spans="1:17" ht="12.75">
      <c r="A70" s="204"/>
      <c r="B70" s="205"/>
      <c r="C70" s="205"/>
      <c r="D70" s="205"/>
      <c r="E70" s="206"/>
      <c r="F70" s="205"/>
      <c r="G70" s="206"/>
      <c r="H70" s="169"/>
      <c r="I70" s="169"/>
      <c r="J70" s="169"/>
      <c r="K70" s="169"/>
      <c r="L70" s="169"/>
      <c r="M70" s="106"/>
      <c r="N70" s="106"/>
      <c r="O70" s="106"/>
      <c r="P70" s="106"/>
      <c r="Q70" s="106"/>
    </row>
    <row r="71" spans="1:17" ht="12.75">
      <c r="A71" s="204"/>
      <c r="B71" s="205"/>
      <c r="C71" s="205"/>
      <c r="D71" s="205"/>
      <c r="E71" s="206"/>
      <c r="F71" s="205"/>
      <c r="G71" s="206"/>
      <c r="H71" s="169"/>
      <c r="I71" s="169"/>
      <c r="J71" s="169"/>
      <c r="K71" s="169"/>
      <c r="L71" s="169"/>
      <c r="M71" s="106"/>
      <c r="N71" s="106"/>
      <c r="O71" s="106"/>
      <c r="P71" s="106"/>
      <c r="Q71" s="106"/>
    </row>
    <row r="72" spans="12:17" ht="12.75">
      <c r="L72" s="169"/>
      <c r="M72" s="106"/>
      <c r="N72" s="106"/>
      <c r="O72" s="106"/>
      <c r="P72" s="106"/>
      <c r="Q72" s="106"/>
    </row>
    <row r="86" spans="12:17" ht="12.75">
      <c r="L86" s="106"/>
      <c r="M86" s="106"/>
      <c r="N86" s="106"/>
      <c r="O86" s="106"/>
      <c r="P86" s="106"/>
      <c r="Q86" s="106"/>
    </row>
    <row r="87" spans="12:17" ht="12.75">
      <c r="L87" s="106"/>
      <c r="M87" s="106"/>
      <c r="N87" s="106"/>
      <c r="O87" s="106"/>
      <c r="P87" s="106"/>
      <c r="Q87" s="106"/>
    </row>
    <row r="88" spans="12:17" ht="12.75">
      <c r="L88" s="106"/>
      <c r="M88" s="106"/>
      <c r="N88" s="106"/>
      <c r="O88" s="106"/>
      <c r="P88" s="106"/>
      <c r="Q88" s="106"/>
    </row>
    <row r="89" spans="12:17" ht="12.75">
      <c r="L89" s="106"/>
      <c r="M89" s="106"/>
      <c r="N89" s="106"/>
      <c r="O89" s="106"/>
      <c r="P89" s="106"/>
      <c r="Q89" s="106"/>
    </row>
    <row r="90" spans="12:17" ht="12.75">
      <c r="L90" s="106"/>
      <c r="M90" s="106"/>
      <c r="N90" s="106"/>
      <c r="O90" s="106"/>
      <c r="P90" s="106"/>
      <c r="Q90" s="106"/>
    </row>
    <row r="91" spans="12:17" ht="12.75">
      <c r="L91" s="106"/>
      <c r="M91" s="106"/>
      <c r="N91" s="106"/>
      <c r="O91" s="106"/>
      <c r="P91" s="106"/>
      <c r="Q91" s="106"/>
    </row>
    <row r="92" spans="12:17" ht="12.75">
      <c r="L92" s="106"/>
      <c r="M92" s="106"/>
      <c r="N92" s="106"/>
      <c r="O92" s="106"/>
      <c r="P92" s="106"/>
      <c r="Q92" s="106"/>
    </row>
    <row r="93" spans="12:17" ht="12.75">
      <c r="L93" s="106"/>
      <c r="M93" s="106"/>
      <c r="N93" s="106"/>
      <c r="O93" s="106"/>
      <c r="P93" s="106"/>
      <c r="Q93" s="106"/>
    </row>
    <row r="94" spans="12:17" ht="12.75">
      <c r="L94" s="106"/>
      <c r="M94" s="106"/>
      <c r="N94" s="106"/>
      <c r="O94" s="106"/>
      <c r="P94" s="106"/>
      <c r="Q94" s="106"/>
    </row>
    <row r="95" spans="12:17" ht="12.75">
      <c r="L95" s="106"/>
      <c r="M95" s="106"/>
      <c r="N95" s="106"/>
      <c r="O95" s="106"/>
      <c r="P95" s="106"/>
      <c r="Q95" s="106"/>
    </row>
    <row r="96" spans="12:17" ht="12.75">
      <c r="L96" s="106"/>
      <c r="M96" s="106"/>
      <c r="N96" s="106"/>
      <c r="O96" s="106"/>
      <c r="P96" s="106"/>
      <c r="Q96" s="106"/>
    </row>
    <row r="97" spans="12:17" ht="12.75">
      <c r="L97" s="106"/>
      <c r="M97" s="106"/>
      <c r="N97" s="106"/>
      <c r="O97" s="106"/>
      <c r="P97" s="106"/>
      <c r="Q97" s="106"/>
    </row>
    <row r="98" spans="12:17" ht="12.75">
      <c r="L98" s="106"/>
      <c r="M98" s="106"/>
      <c r="N98" s="106"/>
      <c r="O98" s="106"/>
      <c r="P98" s="106"/>
      <c r="Q98" s="106"/>
    </row>
    <row r="99" spans="12:17" ht="12.75">
      <c r="L99" s="106"/>
      <c r="M99" s="106"/>
      <c r="N99" s="106"/>
      <c r="O99" s="106"/>
      <c r="P99" s="106"/>
      <c r="Q99" s="106"/>
    </row>
    <row r="100" spans="12:17" ht="12.75">
      <c r="L100" s="106"/>
      <c r="M100" s="106"/>
      <c r="N100" s="106"/>
      <c r="O100" s="106"/>
      <c r="P100" s="106"/>
      <c r="Q100" s="106"/>
    </row>
    <row r="101" spans="12:17" ht="12.75">
      <c r="L101" s="106"/>
      <c r="M101" s="106"/>
      <c r="N101" s="106"/>
      <c r="O101" s="106"/>
      <c r="P101" s="106"/>
      <c r="Q101" s="106"/>
    </row>
    <row r="102" spans="12:17" ht="12.75">
      <c r="L102" s="106"/>
      <c r="M102" s="106"/>
      <c r="N102" s="106"/>
      <c r="O102" s="106"/>
      <c r="P102" s="106"/>
      <c r="Q102" s="106"/>
    </row>
    <row r="103" spans="12:17" ht="12.75">
      <c r="L103" s="106"/>
      <c r="M103" s="106"/>
      <c r="N103" s="106"/>
      <c r="O103" s="106"/>
      <c r="P103" s="106"/>
      <c r="Q103" s="106"/>
    </row>
    <row r="104" spans="12:17" ht="12.75">
      <c r="L104" s="106"/>
      <c r="M104" s="106"/>
      <c r="N104" s="106"/>
      <c r="O104" s="106"/>
      <c r="P104" s="106"/>
      <c r="Q104" s="106"/>
    </row>
    <row r="105" spans="12:17" ht="12.75">
      <c r="L105" s="106"/>
      <c r="M105" s="106"/>
      <c r="N105" s="106"/>
      <c r="O105" s="106"/>
      <c r="P105" s="106"/>
      <c r="Q105" s="106"/>
    </row>
    <row r="106" spans="12:17" ht="12.75">
      <c r="L106" s="106"/>
      <c r="M106" s="106"/>
      <c r="N106" s="106"/>
      <c r="O106" s="106"/>
      <c r="P106" s="106"/>
      <c r="Q106" s="106"/>
    </row>
    <row r="107" spans="12:17" ht="12.75">
      <c r="L107" s="106"/>
      <c r="M107" s="106"/>
      <c r="N107" s="106"/>
      <c r="O107" s="106"/>
      <c r="P107" s="106"/>
      <c r="Q107" s="106"/>
    </row>
    <row r="108" spans="12:17" ht="12.75">
      <c r="L108" s="106"/>
      <c r="M108" s="106"/>
      <c r="N108" s="106"/>
      <c r="O108" s="106"/>
      <c r="P108" s="106"/>
      <c r="Q108" s="106"/>
    </row>
    <row r="109" spans="12:17" ht="12.75">
      <c r="L109" s="106"/>
      <c r="M109" s="106"/>
      <c r="N109" s="106"/>
      <c r="O109" s="106"/>
      <c r="P109" s="106"/>
      <c r="Q109" s="106"/>
    </row>
    <row r="110" spans="12:17" ht="12.75">
      <c r="L110" s="106"/>
      <c r="M110" s="106"/>
      <c r="N110" s="106"/>
      <c r="O110" s="106"/>
      <c r="P110" s="106"/>
      <c r="Q110" s="106"/>
    </row>
    <row r="111" spans="12:17" ht="12.75">
      <c r="L111" s="106"/>
      <c r="M111" s="106"/>
      <c r="N111" s="106"/>
      <c r="O111" s="106"/>
      <c r="P111" s="106"/>
      <c r="Q111" s="106"/>
    </row>
    <row r="112" spans="12:17" ht="12.75">
      <c r="L112" s="106"/>
      <c r="M112" s="106"/>
      <c r="N112" s="106"/>
      <c r="O112" s="106"/>
      <c r="P112" s="106"/>
      <c r="Q112" s="106"/>
    </row>
    <row r="113" spans="12:17" ht="12.75">
      <c r="L113" s="106"/>
      <c r="M113" s="106"/>
      <c r="N113" s="106"/>
      <c r="O113" s="106"/>
      <c r="P113" s="106"/>
      <c r="Q113" s="106"/>
    </row>
    <row r="114" spans="12:17" ht="12.75">
      <c r="L114" s="106"/>
      <c r="M114" s="106"/>
      <c r="N114" s="106"/>
      <c r="O114" s="106"/>
      <c r="P114" s="106"/>
      <c r="Q114" s="106"/>
    </row>
    <row r="115" spans="12:17" ht="12.75">
      <c r="L115" s="106"/>
      <c r="M115" s="106"/>
      <c r="N115" s="106"/>
      <c r="O115" s="106"/>
      <c r="P115" s="106"/>
      <c r="Q115" s="106"/>
    </row>
    <row r="116" spans="12:17" ht="12.75">
      <c r="L116" s="106"/>
      <c r="M116" s="106"/>
      <c r="N116" s="106"/>
      <c r="O116" s="106"/>
      <c r="P116" s="106"/>
      <c r="Q116" s="106"/>
    </row>
    <row r="117" spans="12:17" ht="12.75">
      <c r="L117" s="106"/>
      <c r="M117" s="106"/>
      <c r="N117" s="106"/>
      <c r="O117" s="106"/>
      <c r="P117" s="106"/>
      <c r="Q117" s="106"/>
    </row>
    <row r="118" spans="12:17" ht="12.75">
      <c r="L118" s="106"/>
      <c r="M118" s="106"/>
      <c r="N118" s="106"/>
      <c r="O118" s="106"/>
      <c r="P118" s="106"/>
      <c r="Q118" s="106"/>
    </row>
    <row r="119" spans="12:17" ht="12.75">
      <c r="L119" s="106"/>
      <c r="M119" s="106"/>
      <c r="N119" s="106"/>
      <c r="O119" s="106"/>
      <c r="P119" s="106"/>
      <c r="Q119" s="106"/>
    </row>
    <row r="120" spans="12:17" ht="12.75">
      <c r="L120" s="106"/>
      <c r="M120" s="106"/>
      <c r="N120" s="106"/>
      <c r="O120" s="106"/>
      <c r="P120" s="106"/>
      <c r="Q120" s="106"/>
    </row>
    <row r="121" spans="12:17" ht="12.75">
      <c r="L121" s="106"/>
      <c r="M121" s="106"/>
      <c r="N121" s="106"/>
      <c r="O121" s="106"/>
      <c r="P121" s="106"/>
      <c r="Q121" s="106"/>
    </row>
    <row r="122" spans="12:17" ht="12.75">
      <c r="L122" s="106"/>
      <c r="M122" s="106"/>
      <c r="N122" s="106"/>
      <c r="O122" s="106"/>
      <c r="P122" s="106"/>
      <c r="Q122" s="106"/>
    </row>
    <row r="123" spans="12:17" ht="12.75">
      <c r="L123" s="106"/>
      <c r="M123" s="106"/>
      <c r="N123" s="106"/>
      <c r="O123" s="106"/>
      <c r="P123" s="106"/>
      <c r="Q123" s="106"/>
    </row>
    <row r="124" spans="12:17" ht="12.75">
      <c r="L124" s="106"/>
      <c r="M124" s="106"/>
      <c r="N124" s="106"/>
      <c r="O124" s="106"/>
      <c r="P124" s="106"/>
      <c r="Q124" s="106"/>
    </row>
    <row r="125" spans="12:17" ht="12.75">
      <c r="L125" s="106"/>
      <c r="M125" s="106"/>
      <c r="N125" s="106"/>
      <c r="O125" s="106"/>
      <c r="P125" s="106"/>
      <c r="Q125" s="106"/>
    </row>
    <row r="126" spans="12:17" ht="12.75">
      <c r="L126" s="106"/>
      <c r="M126" s="106"/>
      <c r="N126" s="106"/>
      <c r="O126" s="106"/>
      <c r="P126" s="106"/>
      <c r="Q126" s="106"/>
    </row>
    <row r="127" spans="12:17" ht="12.75">
      <c r="L127" s="106"/>
      <c r="M127" s="106"/>
      <c r="N127" s="106"/>
      <c r="O127" s="106"/>
      <c r="P127" s="106"/>
      <c r="Q127" s="106"/>
    </row>
    <row r="128" spans="12:17" ht="12.75">
      <c r="L128" s="106"/>
      <c r="M128" s="106"/>
      <c r="N128" s="106"/>
      <c r="O128" s="106"/>
      <c r="P128" s="106"/>
      <c r="Q128" s="106"/>
    </row>
    <row r="129" spans="12:17" ht="12.75">
      <c r="L129" s="106"/>
      <c r="M129" s="106"/>
      <c r="N129" s="106"/>
      <c r="O129" s="106"/>
      <c r="P129" s="106"/>
      <c r="Q129" s="106"/>
    </row>
    <row r="130" spans="12:17" ht="12.75">
      <c r="L130" s="106"/>
      <c r="M130" s="106"/>
      <c r="N130" s="106"/>
      <c r="O130" s="106"/>
      <c r="P130" s="106"/>
      <c r="Q130" s="106"/>
    </row>
    <row r="131" spans="12:17" ht="12.75">
      <c r="L131" s="106"/>
      <c r="M131" s="106"/>
      <c r="N131" s="106"/>
      <c r="O131" s="106"/>
      <c r="P131" s="106"/>
      <c r="Q131" s="106"/>
    </row>
    <row r="132" spans="12:17" ht="12.75">
      <c r="L132" s="106"/>
      <c r="M132" s="106"/>
      <c r="N132" s="106"/>
      <c r="O132" s="106"/>
      <c r="P132" s="106"/>
      <c r="Q132" s="106"/>
    </row>
    <row r="133" spans="12:17" ht="12.75">
      <c r="L133" s="106"/>
      <c r="M133" s="106"/>
      <c r="N133" s="106"/>
      <c r="O133" s="106"/>
      <c r="P133" s="106"/>
      <c r="Q133" s="106"/>
    </row>
    <row r="134" spans="12:17" ht="12.75">
      <c r="L134" s="106"/>
      <c r="M134" s="106"/>
      <c r="N134" s="106"/>
      <c r="O134" s="106"/>
      <c r="P134" s="106"/>
      <c r="Q134" s="106"/>
    </row>
    <row r="135" spans="12:17" ht="12.75">
      <c r="L135" s="106"/>
      <c r="M135" s="106"/>
      <c r="N135" s="106"/>
      <c r="O135" s="106"/>
      <c r="P135" s="106"/>
      <c r="Q135" s="106"/>
    </row>
    <row r="136" spans="12:17" ht="12.75">
      <c r="L136" s="106"/>
      <c r="M136" s="106"/>
      <c r="N136" s="106"/>
      <c r="O136" s="106"/>
      <c r="P136" s="106"/>
      <c r="Q136" s="106"/>
    </row>
    <row r="137" spans="12:17" ht="12.75">
      <c r="L137" s="106"/>
      <c r="M137" s="106"/>
      <c r="N137" s="106"/>
      <c r="O137" s="106"/>
      <c r="P137" s="106"/>
      <c r="Q137" s="106"/>
    </row>
    <row r="138" spans="12:17" ht="12.75">
      <c r="L138" s="106"/>
      <c r="M138" s="106"/>
      <c r="N138" s="106"/>
      <c r="O138" s="106"/>
      <c r="P138" s="106"/>
      <c r="Q138" s="106"/>
    </row>
    <row r="139" spans="12:17" ht="12.75">
      <c r="L139" s="106"/>
      <c r="M139" s="106"/>
      <c r="N139" s="106"/>
      <c r="O139" s="106"/>
      <c r="P139" s="106"/>
      <c r="Q139" s="106"/>
    </row>
    <row r="140" spans="12:17" ht="12.75">
      <c r="L140" s="106"/>
      <c r="M140" s="106"/>
      <c r="N140" s="106"/>
      <c r="O140" s="106"/>
      <c r="P140" s="106"/>
      <c r="Q140" s="106"/>
    </row>
    <row r="141" spans="12:17" ht="12.75">
      <c r="L141" s="106"/>
      <c r="M141" s="106"/>
      <c r="N141" s="106"/>
      <c r="O141" s="106"/>
      <c r="P141" s="106"/>
      <c r="Q141" s="106"/>
    </row>
    <row r="142" spans="12:17" ht="12.75">
      <c r="L142" s="106"/>
      <c r="M142" s="106"/>
      <c r="N142" s="106"/>
      <c r="O142" s="106"/>
      <c r="P142" s="106"/>
      <c r="Q142" s="106"/>
    </row>
    <row r="143" spans="12:17" ht="12.75">
      <c r="L143" s="106"/>
      <c r="M143" s="106"/>
      <c r="N143" s="106"/>
      <c r="O143" s="106"/>
      <c r="P143" s="106"/>
      <c r="Q143" s="106"/>
    </row>
    <row r="144" spans="12:17" ht="12.75">
      <c r="L144" s="106"/>
      <c r="M144" s="106"/>
      <c r="N144" s="106"/>
      <c r="O144" s="106"/>
      <c r="P144" s="106"/>
      <c r="Q144" s="106"/>
    </row>
    <row r="145" spans="12:17" ht="12.75">
      <c r="L145" s="106"/>
      <c r="M145" s="106"/>
      <c r="N145" s="106"/>
      <c r="O145" s="106"/>
      <c r="P145" s="106"/>
      <c r="Q145" s="106"/>
    </row>
    <row r="146" spans="12:17" ht="12.75">
      <c r="L146" s="106"/>
      <c r="M146" s="106"/>
      <c r="N146" s="106"/>
      <c r="O146" s="106"/>
      <c r="P146" s="106"/>
      <c r="Q146" s="106"/>
    </row>
    <row r="147" spans="12:17" ht="12.75">
      <c r="L147" s="106"/>
      <c r="M147" s="106"/>
      <c r="N147" s="106"/>
      <c r="O147" s="106"/>
      <c r="P147" s="106"/>
      <c r="Q147" s="106"/>
    </row>
    <row r="148" spans="12:17" ht="12.75">
      <c r="L148" s="106"/>
      <c r="M148" s="106"/>
      <c r="N148" s="106"/>
      <c r="O148" s="106"/>
      <c r="P148" s="106"/>
      <c r="Q148" s="106"/>
    </row>
    <row r="149" spans="12:17" ht="12.75">
      <c r="L149" s="106"/>
      <c r="M149" s="106"/>
      <c r="N149" s="106"/>
      <c r="O149" s="106"/>
      <c r="P149" s="106"/>
      <c r="Q149" s="106"/>
    </row>
    <row r="150" spans="12:17" ht="12.75">
      <c r="L150" s="106"/>
      <c r="M150" s="106"/>
      <c r="N150" s="106"/>
      <c r="O150" s="106"/>
      <c r="P150" s="106"/>
      <c r="Q150" s="106"/>
    </row>
    <row r="151" spans="12:17" ht="12.75">
      <c r="L151" s="106"/>
      <c r="M151" s="106"/>
      <c r="N151" s="106"/>
      <c r="O151" s="106"/>
      <c r="P151" s="106"/>
      <c r="Q151" s="106"/>
    </row>
    <row r="152" spans="12:17" ht="12.75">
      <c r="L152" s="106"/>
      <c r="M152" s="106"/>
      <c r="N152" s="106"/>
      <c r="O152" s="106"/>
      <c r="P152" s="106"/>
      <c r="Q152" s="106"/>
    </row>
    <row r="153" spans="12:17" ht="12.75">
      <c r="L153" s="106"/>
      <c r="M153" s="106"/>
      <c r="N153" s="106"/>
      <c r="O153" s="106"/>
      <c r="P153" s="106"/>
      <c r="Q153" s="106"/>
    </row>
    <row r="154" spans="12:17" ht="12.75">
      <c r="L154" s="106"/>
      <c r="M154" s="106"/>
      <c r="N154" s="106"/>
      <c r="O154" s="106"/>
      <c r="P154" s="106"/>
      <c r="Q154" s="106"/>
    </row>
    <row r="155" spans="12:17" ht="12.75">
      <c r="L155" s="106"/>
      <c r="M155" s="106"/>
      <c r="N155" s="106"/>
      <c r="O155" s="106"/>
      <c r="P155" s="106"/>
      <c r="Q155" s="106"/>
    </row>
    <row r="156" spans="12:17" ht="12.75">
      <c r="L156" s="106"/>
      <c r="M156" s="106"/>
      <c r="N156" s="106"/>
      <c r="O156" s="106"/>
      <c r="P156" s="106"/>
      <c r="Q156" s="106"/>
    </row>
    <row r="157" spans="12:17" ht="12.75">
      <c r="L157" s="106"/>
      <c r="M157" s="106"/>
      <c r="N157" s="106"/>
      <c r="O157" s="106"/>
      <c r="P157" s="106"/>
      <c r="Q157" s="106"/>
    </row>
    <row r="158" spans="12:17" ht="12.75">
      <c r="L158" s="106"/>
      <c r="M158" s="106"/>
      <c r="N158" s="106"/>
      <c r="O158" s="106"/>
      <c r="P158" s="106"/>
      <c r="Q158" s="106"/>
    </row>
    <row r="159" spans="12:17" ht="12.75">
      <c r="L159" s="106"/>
      <c r="M159" s="106"/>
      <c r="N159" s="106"/>
      <c r="O159" s="106"/>
      <c r="P159" s="106"/>
      <c r="Q159" s="106"/>
    </row>
    <row r="160" spans="12:17" ht="12.75">
      <c r="L160" s="106"/>
      <c r="M160" s="106"/>
      <c r="N160" s="106"/>
      <c r="O160" s="106"/>
      <c r="P160" s="106"/>
      <c r="Q160" s="106"/>
    </row>
    <row r="161" spans="12:17" ht="12.75">
      <c r="L161" s="106"/>
      <c r="M161" s="106"/>
      <c r="N161" s="106"/>
      <c r="O161" s="106"/>
      <c r="P161" s="106"/>
      <c r="Q161" s="106"/>
    </row>
    <row r="162" spans="12:17" ht="12.75">
      <c r="L162" s="106"/>
      <c r="M162" s="106"/>
      <c r="N162" s="106"/>
      <c r="O162" s="106"/>
      <c r="P162" s="106"/>
      <c r="Q162" s="106"/>
    </row>
    <row r="163" spans="12:17" ht="12.75">
      <c r="L163" s="106"/>
      <c r="M163" s="106"/>
      <c r="N163" s="106"/>
      <c r="O163" s="106"/>
      <c r="P163" s="106"/>
      <c r="Q163" s="106"/>
    </row>
    <row r="164" spans="12:17" ht="12.75">
      <c r="L164" s="106"/>
      <c r="M164" s="106"/>
      <c r="N164" s="106"/>
      <c r="O164" s="106"/>
      <c r="P164" s="106"/>
      <c r="Q164" s="106"/>
    </row>
    <row r="165" spans="12:17" ht="12.75">
      <c r="L165" s="106"/>
      <c r="M165" s="106"/>
      <c r="N165" s="106"/>
      <c r="O165" s="106"/>
      <c r="P165" s="106"/>
      <c r="Q165" s="106"/>
    </row>
    <row r="166" spans="12:17" ht="12.75">
      <c r="L166" s="106"/>
      <c r="M166" s="106"/>
      <c r="N166" s="106"/>
      <c r="O166" s="106"/>
      <c r="P166" s="106"/>
      <c r="Q166" s="106"/>
    </row>
    <row r="167" spans="12:17" ht="12.75">
      <c r="L167" s="106"/>
      <c r="M167" s="106"/>
      <c r="N167" s="106"/>
      <c r="O167" s="106"/>
      <c r="P167" s="106"/>
      <c r="Q167" s="106"/>
    </row>
    <row r="168" spans="12:17" ht="12.75">
      <c r="L168" s="106"/>
      <c r="M168" s="106"/>
      <c r="N168" s="106"/>
      <c r="O168" s="106"/>
      <c r="P168" s="106"/>
      <c r="Q168" s="106"/>
    </row>
    <row r="169" spans="12:17" ht="12.75">
      <c r="L169" s="106"/>
      <c r="M169" s="106"/>
      <c r="N169" s="106"/>
      <c r="O169" s="106"/>
      <c r="P169" s="106"/>
      <c r="Q169" s="106"/>
    </row>
    <row r="170" spans="12:17" ht="12.75">
      <c r="L170" s="106"/>
      <c r="M170" s="106"/>
      <c r="N170" s="106"/>
      <c r="O170" s="106"/>
      <c r="P170" s="106"/>
      <c r="Q170" s="106"/>
    </row>
    <row r="171" spans="12:17" ht="12.75">
      <c r="L171" s="106"/>
      <c r="M171" s="106"/>
      <c r="N171" s="106"/>
      <c r="O171" s="106"/>
      <c r="P171" s="106"/>
      <c r="Q171" s="106"/>
    </row>
    <row r="172" spans="12:17" ht="12.75">
      <c r="L172" s="106"/>
      <c r="M172" s="106"/>
      <c r="N172" s="106"/>
      <c r="O172" s="106"/>
      <c r="P172" s="106"/>
      <c r="Q172" s="106"/>
    </row>
    <row r="173" spans="12:17" ht="12.75">
      <c r="L173" s="106"/>
      <c r="M173" s="106"/>
      <c r="N173" s="106"/>
      <c r="O173" s="106"/>
      <c r="P173" s="106"/>
      <c r="Q173" s="106"/>
    </row>
    <row r="174" spans="12:17" ht="12.75">
      <c r="L174" s="106"/>
      <c r="M174" s="106"/>
      <c r="N174" s="106"/>
      <c r="O174" s="106"/>
      <c r="P174" s="106"/>
      <c r="Q174" s="106"/>
    </row>
    <row r="175" spans="12:17" ht="12.75">
      <c r="L175" s="106"/>
      <c r="M175" s="106"/>
      <c r="N175" s="106"/>
      <c r="O175" s="106"/>
      <c r="P175" s="106"/>
      <c r="Q175" s="106"/>
    </row>
    <row r="176" spans="12:17" ht="12.75">
      <c r="L176" s="106"/>
      <c r="M176" s="106"/>
      <c r="N176" s="106"/>
      <c r="O176" s="106"/>
      <c r="P176" s="106"/>
      <c r="Q176" s="106"/>
    </row>
    <row r="177" spans="12:17" ht="12.75">
      <c r="L177" s="106"/>
      <c r="M177" s="106"/>
      <c r="N177" s="106"/>
      <c r="O177" s="106"/>
      <c r="P177" s="106"/>
      <c r="Q177" s="106"/>
    </row>
    <row r="178" spans="12:17" ht="12.75">
      <c r="L178" s="106"/>
      <c r="M178" s="106"/>
      <c r="N178" s="106"/>
      <c r="O178" s="106"/>
      <c r="P178" s="106"/>
      <c r="Q178" s="106"/>
    </row>
    <row r="179" spans="12:17" ht="12.75">
      <c r="L179" s="106"/>
      <c r="M179" s="106"/>
      <c r="N179" s="106"/>
      <c r="O179" s="106"/>
      <c r="P179" s="106"/>
      <c r="Q179" s="106"/>
    </row>
    <row r="180" spans="12:17" ht="12.75">
      <c r="L180" s="106"/>
      <c r="M180" s="106"/>
      <c r="N180" s="106"/>
      <c r="O180" s="106"/>
      <c r="P180" s="106"/>
      <c r="Q180" s="106"/>
    </row>
    <row r="181" spans="12:17" ht="12.75">
      <c r="L181" s="106"/>
      <c r="M181" s="106"/>
      <c r="N181" s="106"/>
      <c r="O181" s="106"/>
      <c r="P181" s="106"/>
      <c r="Q181" s="106"/>
    </row>
    <row r="182" spans="12:17" ht="12.75">
      <c r="L182" s="106"/>
      <c r="M182" s="106"/>
      <c r="N182" s="106"/>
      <c r="O182" s="106"/>
      <c r="P182" s="106"/>
      <c r="Q182" s="106"/>
    </row>
    <row r="183" spans="12:17" ht="12.75">
      <c r="L183" s="106"/>
      <c r="M183" s="106"/>
      <c r="N183" s="106"/>
      <c r="O183" s="106"/>
      <c r="P183" s="106"/>
      <c r="Q183" s="106"/>
    </row>
    <row r="184" spans="12:17" ht="12.75">
      <c r="L184" s="106"/>
      <c r="M184" s="106"/>
      <c r="N184" s="106"/>
      <c r="O184" s="106"/>
      <c r="P184" s="106"/>
      <c r="Q184" s="106"/>
    </row>
    <row r="185" spans="12:17" ht="12.75">
      <c r="L185" s="106"/>
      <c r="M185" s="106"/>
      <c r="N185" s="106"/>
      <c r="O185" s="106"/>
      <c r="P185" s="106"/>
      <c r="Q185" s="106"/>
    </row>
    <row r="186" spans="12:17" ht="12.75">
      <c r="L186" s="106"/>
      <c r="M186" s="106"/>
      <c r="N186" s="106"/>
      <c r="O186" s="106"/>
      <c r="P186" s="106"/>
      <c r="Q186" s="106"/>
    </row>
    <row r="187" spans="12:17" ht="12.75">
      <c r="L187" s="106"/>
      <c r="M187" s="106"/>
      <c r="N187" s="106"/>
      <c r="O187" s="106"/>
      <c r="P187" s="106"/>
      <c r="Q187" s="106"/>
    </row>
    <row r="188" spans="12:17" ht="12.75">
      <c r="L188" s="106"/>
      <c r="M188" s="106"/>
      <c r="N188" s="106"/>
      <c r="O188" s="106"/>
      <c r="P188" s="106"/>
      <c r="Q188" s="106"/>
    </row>
    <row r="189" spans="12:17" ht="12.75">
      <c r="L189" s="106"/>
      <c r="M189" s="106"/>
      <c r="N189" s="106"/>
      <c r="O189" s="106"/>
      <c r="P189" s="106"/>
      <c r="Q189" s="106"/>
    </row>
    <row r="190" spans="12:17" ht="12.75">
      <c r="L190" s="106"/>
      <c r="M190" s="106"/>
      <c r="N190" s="106"/>
      <c r="O190" s="106"/>
      <c r="P190" s="106"/>
      <c r="Q190" s="106"/>
    </row>
    <row r="191" spans="12:17" ht="12.75">
      <c r="L191" s="106"/>
      <c r="M191" s="106"/>
      <c r="N191" s="106"/>
      <c r="O191" s="106"/>
      <c r="P191" s="106"/>
      <c r="Q191" s="106"/>
    </row>
    <row r="192" spans="12:17" ht="12.75">
      <c r="L192" s="106"/>
      <c r="M192" s="106"/>
      <c r="N192" s="106"/>
      <c r="O192" s="106"/>
      <c r="P192" s="106"/>
      <c r="Q192" s="106"/>
    </row>
    <row r="193" spans="12:17" ht="12.75">
      <c r="L193" s="106"/>
      <c r="M193" s="106"/>
      <c r="N193" s="106"/>
      <c r="O193" s="106"/>
      <c r="P193" s="106"/>
      <c r="Q193" s="106"/>
    </row>
    <row r="194" spans="12:17" ht="12.75">
      <c r="L194" s="106"/>
      <c r="M194" s="106"/>
      <c r="N194" s="106"/>
      <c r="O194" s="106"/>
      <c r="P194" s="106"/>
      <c r="Q194" s="106"/>
    </row>
    <row r="195" spans="12:17" ht="12.75">
      <c r="L195" s="106"/>
      <c r="M195" s="106"/>
      <c r="N195" s="106"/>
      <c r="O195" s="106"/>
      <c r="P195" s="106"/>
      <c r="Q195" s="106"/>
    </row>
    <row r="196" spans="12:17" ht="12.75">
      <c r="L196" s="106"/>
      <c r="M196" s="106"/>
      <c r="N196" s="106"/>
      <c r="O196" s="106"/>
      <c r="P196" s="106"/>
      <c r="Q196" s="106"/>
    </row>
    <row r="197" spans="12:17" ht="12.75">
      <c r="L197" s="106"/>
      <c r="M197" s="106"/>
      <c r="N197" s="106"/>
      <c r="O197" s="106"/>
      <c r="P197" s="106"/>
      <c r="Q197" s="106"/>
    </row>
    <row r="198" spans="12:17" ht="12.75">
      <c r="L198" s="106"/>
      <c r="M198" s="106"/>
      <c r="N198" s="106"/>
      <c r="O198" s="106"/>
      <c r="P198" s="106"/>
      <c r="Q198" s="106"/>
    </row>
    <row r="199" spans="12:17" ht="12.75">
      <c r="L199" s="106"/>
      <c r="M199" s="106"/>
      <c r="N199" s="106"/>
      <c r="O199" s="106"/>
      <c r="P199" s="106"/>
      <c r="Q199" s="106"/>
    </row>
    <row r="200" spans="12:17" ht="12.75">
      <c r="L200" s="106"/>
      <c r="M200" s="106"/>
      <c r="N200" s="106"/>
      <c r="O200" s="106"/>
      <c r="P200" s="106"/>
      <c r="Q200" s="106"/>
    </row>
    <row r="201" spans="12:17" ht="12.75">
      <c r="L201" s="106"/>
      <c r="M201" s="106"/>
      <c r="N201" s="106"/>
      <c r="O201" s="106"/>
      <c r="P201" s="106"/>
      <c r="Q201" s="106"/>
    </row>
    <row r="202" spans="12:17" ht="12.75">
      <c r="L202" s="106"/>
      <c r="M202" s="106"/>
      <c r="N202" s="106"/>
      <c r="O202" s="106"/>
      <c r="P202" s="106"/>
      <c r="Q202" s="106"/>
    </row>
    <row r="203" spans="12:17" ht="12.75">
      <c r="L203" s="106"/>
      <c r="M203" s="106"/>
      <c r="N203" s="106"/>
      <c r="O203" s="106"/>
      <c r="P203" s="106"/>
      <c r="Q203" s="106"/>
    </row>
    <row r="204" spans="12:17" ht="12.75">
      <c r="L204" s="106"/>
      <c r="M204" s="106"/>
      <c r="N204" s="106"/>
      <c r="O204" s="106"/>
      <c r="P204" s="106"/>
      <c r="Q204" s="106"/>
    </row>
    <row r="205" spans="12:17" ht="12.75">
      <c r="L205" s="106"/>
      <c r="M205" s="106"/>
      <c r="N205" s="106"/>
      <c r="O205" s="106"/>
      <c r="P205" s="106"/>
      <c r="Q205" s="106"/>
    </row>
    <row r="206" spans="12:17" ht="12.75">
      <c r="L206" s="106"/>
      <c r="M206" s="106"/>
      <c r="N206" s="106"/>
      <c r="O206" s="106"/>
      <c r="P206" s="106"/>
      <c r="Q206" s="106"/>
    </row>
    <row r="207" spans="12:17" ht="12.75">
      <c r="L207" s="106"/>
      <c r="M207" s="106"/>
      <c r="N207" s="106"/>
      <c r="O207" s="106"/>
      <c r="P207" s="106"/>
      <c r="Q207" s="106"/>
    </row>
    <row r="208" spans="12:17" ht="12.75">
      <c r="L208" s="106"/>
      <c r="M208" s="106"/>
      <c r="N208" s="106"/>
      <c r="O208" s="106"/>
      <c r="P208" s="106"/>
      <c r="Q208" s="106"/>
    </row>
    <row r="209" spans="12:17" ht="12.75">
      <c r="L209" s="106"/>
      <c r="M209" s="106"/>
      <c r="N209" s="106"/>
      <c r="O209" s="106"/>
      <c r="P209" s="106"/>
      <c r="Q209" s="106"/>
    </row>
    <row r="210" spans="12:17" ht="12.75">
      <c r="L210" s="106"/>
      <c r="M210" s="106"/>
      <c r="N210" s="106"/>
      <c r="O210" s="106"/>
      <c r="P210" s="106"/>
      <c r="Q210" s="106"/>
    </row>
    <row r="211" spans="12:17" ht="12.75">
      <c r="L211" s="106"/>
      <c r="M211" s="106"/>
      <c r="N211" s="106"/>
      <c r="O211" s="106"/>
      <c r="P211" s="106"/>
      <c r="Q211" s="106"/>
    </row>
    <row r="212" spans="12:17" ht="12.75">
      <c r="L212" s="106"/>
      <c r="M212" s="106"/>
      <c r="N212" s="106"/>
      <c r="O212" s="106"/>
      <c r="P212" s="106"/>
      <c r="Q212" s="106"/>
    </row>
    <row r="213" spans="12:17" ht="12.75">
      <c r="L213" s="106"/>
      <c r="M213" s="106"/>
      <c r="N213" s="106"/>
      <c r="O213" s="106"/>
      <c r="P213" s="106"/>
      <c r="Q213" s="106"/>
    </row>
    <row r="214" spans="12:17" ht="12.75">
      <c r="L214" s="106"/>
      <c r="M214" s="106"/>
      <c r="N214" s="106"/>
      <c r="O214" s="106"/>
      <c r="P214" s="106"/>
      <c r="Q214" s="106"/>
    </row>
    <row r="215" spans="12:17" ht="12.75">
      <c r="L215" s="106"/>
      <c r="M215" s="106"/>
      <c r="N215" s="106"/>
      <c r="O215" s="106"/>
      <c r="P215" s="106"/>
      <c r="Q215" s="106"/>
    </row>
    <row r="216" spans="12:17" ht="12.75">
      <c r="L216" s="106"/>
      <c r="M216" s="106"/>
      <c r="N216" s="106"/>
      <c r="O216" s="106"/>
      <c r="P216" s="106"/>
      <c r="Q216" s="106"/>
    </row>
    <row r="217" spans="12:17" ht="12.75">
      <c r="L217" s="106"/>
      <c r="M217" s="106"/>
      <c r="N217" s="106"/>
      <c r="O217" s="106"/>
      <c r="P217" s="106"/>
      <c r="Q217" s="106"/>
    </row>
    <row r="218" spans="12:17" ht="12.75">
      <c r="L218" s="106"/>
      <c r="M218" s="106"/>
      <c r="N218" s="106"/>
      <c r="O218" s="106"/>
      <c r="P218" s="106"/>
      <c r="Q218" s="106"/>
    </row>
    <row r="219" spans="12:17" ht="12.75">
      <c r="L219" s="106"/>
      <c r="M219" s="106"/>
      <c r="N219" s="106"/>
      <c r="O219" s="106"/>
      <c r="P219" s="106"/>
      <c r="Q219" s="106"/>
    </row>
    <row r="220" spans="12:17" ht="12.75">
      <c r="L220" s="106"/>
      <c r="M220" s="106"/>
      <c r="N220" s="106"/>
      <c r="O220" s="106"/>
      <c r="P220" s="106"/>
      <c r="Q220" s="106"/>
    </row>
    <row r="221" spans="12:17" ht="12.75">
      <c r="L221" s="106"/>
      <c r="M221" s="106"/>
      <c r="N221" s="106"/>
      <c r="O221" s="106"/>
      <c r="P221" s="106"/>
      <c r="Q221" s="106"/>
    </row>
    <row r="222" spans="12:17" ht="12.75">
      <c r="L222" s="106"/>
      <c r="M222" s="106"/>
      <c r="N222" s="106"/>
      <c r="O222" s="106"/>
      <c r="P222" s="106"/>
      <c r="Q222" s="106"/>
    </row>
    <row r="223" spans="12:17" ht="12.75">
      <c r="L223" s="106"/>
      <c r="M223" s="106"/>
      <c r="N223" s="106"/>
      <c r="O223" s="106"/>
      <c r="P223" s="106"/>
      <c r="Q223" s="106"/>
    </row>
    <row r="224" spans="12:17" ht="12.75">
      <c r="L224" s="106"/>
      <c r="M224" s="106"/>
      <c r="N224" s="106"/>
      <c r="O224" s="106"/>
      <c r="P224" s="106"/>
      <c r="Q224" s="106"/>
    </row>
    <row r="225" spans="12:17" ht="12.75">
      <c r="L225" s="106"/>
      <c r="M225" s="106"/>
      <c r="N225" s="106"/>
      <c r="O225" s="106"/>
      <c r="P225" s="106"/>
      <c r="Q225" s="106"/>
    </row>
    <row r="226" spans="12:17" ht="12.75">
      <c r="L226" s="106"/>
      <c r="M226" s="106"/>
      <c r="N226" s="106"/>
      <c r="O226" s="106"/>
      <c r="P226" s="106"/>
      <c r="Q226" s="106"/>
    </row>
    <row r="227" spans="12:17" ht="12.75">
      <c r="L227" s="106"/>
      <c r="M227" s="106"/>
      <c r="N227" s="106"/>
      <c r="O227" s="106"/>
      <c r="P227" s="106"/>
      <c r="Q227" s="106"/>
    </row>
    <row r="228" spans="12:17" ht="12.75">
      <c r="L228" s="106"/>
      <c r="M228" s="106"/>
      <c r="N228" s="106"/>
      <c r="O228" s="106"/>
      <c r="P228" s="106"/>
      <c r="Q228" s="106"/>
    </row>
    <row r="229" spans="12:17" ht="12.75">
      <c r="L229" s="106"/>
      <c r="M229" s="106"/>
      <c r="N229" s="106"/>
      <c r="O229" s="106"/>
      <c r="P229" s="106"/>
      <c r="Q229" s="106"/>
    </row>
    <row r="230" spans="12:17" ht="12.75">
      <c r="L230" s="106"/>
      <c r="M230" s="106"/>
      <c r="N230" s="106"/>
      <c r="O230" s="106"/>
      <c r="P230" s="106"/>
      <c r="Q230" s="106"/>
    </row>
    <row r="231" spans="12:17" ht="12.75">
      <c r="L231" s="106"/>
      <c r="M231" s="106"/>
      <c r="N231" s="106"/>
      <c r="O231" s="106"/>
      <c r="P231" s="106"/>
      <c r="Q231" s="106"/>
    </row>
    <row r="232" spans="12:17" ht="12.75">
      <c r="L232" s="106"/>
      <c r="M232" s="106"/>
      <c r="N232" s="106"/>
      <c r="O232" s="106"/>
      <c r="P232" s="106"/>
      <c r="Q232" s="106"/>
    </row>
    <row r="233" spans="12:17" ht="12.75">
      <c r="L233" s="106"/>
      <c r="M233" s="106"/>
      <c r="N233" s="106"/>
      <c r="O233" s="106"/>
      <c r="P233" s="106"/>
      <c r="Q233" s="106"/>
    </row>
    <row r="234" spans="12:17" ht="12.75">
      <c r="L234" s="106"/>
      <c r="M234" s="106"/>
      <c r="N234" s="106"/>
      <c r="O234" s="106"/>
      <c r="P234" s="106"/>
      <c r="Q234" s="106"/>
    </row>
    <row r="235" spans="12:17" ht="12.75">
      <c r="L235" s="106"/>
      <c r="M235" s="106"/>
      <c r="N235" s="106"/>
      <c r="O235" s="106"/>
      <c r="P235" s="106"/>
      <c r="Q235" s="106"/>
    </row>
    <row r="236" spans="12:17" ht="12.75">
      <c r="L236" s="106"/>
      <c r="M236" s="106"/>
      <c r="N236" s="106"/>
      <c r="O236" s="106"/>
      <c r="P236" s="106"/>
      <c r="Q236" s="106"/>
    </row>
    <row r="237" spans="12:17" ht="12.75">
      <c r="L237" s="106"/>
      <c r="M237" s="106"/>
      <c r="N237" s="106"/>
      <c r="O237" s="106"/>
      <c r="P237" s="106"/>
      <c r="Q237" s="106"/>
    </row>
    <row r="238" spans="12:17" ht="12.75">
      <c r="L238" s="106"/>
      <c r="M238" s="106"/>
      <c r="N238" s="106"/>
      <c r="O238" s="106"/>
      <c r="P238" s="106"/>
      <c r="Q238" s="106"/>
    </row>
    <row r="239" spans="12:17" ht="12.75">
      <c r="L239" s="106"/>
      <c r="M239" s="106"/>
      <c r="N239" s="106"/>
      <c r="O239" s="106"/>
      <c r="P239" s="106"/>
      <c r="Q239" s="106"/>
    </row>
    <row r="240" spans="12:17" ht="12.75">
      <c r="L240" s="106"/>
      <c r="M240" s="106"/>
      <c r="N240" s="106"/>
      <c r="O240" s="106"/>
      <c r="P240" s="106"/>
      <c r="Q240" s="106"/>
    </row>
    <row r="241" spans="12:17" ht="12.75">
      <c r="L241" s="106"/>
      <c r="M241" s="106"/>
      <c r="N241" s="106"/>
      <c r="O241" s="106"/>
      <c r="P241" s="106"/>
      <c r="Q241" s="106"/>
    </row>
    <row r="242" spans="12:17" ht="12.75">
      <c r="L242" s="106"/>
      <c r="M242" s="106"/>
      <c r="N242" s="106"/>
      <c r="O242" s="106"/>
      <c r="P242" s="106"/>
      <c r="Q242" s="106"/>
    </row>
    <row r="243" spans="12:17" ht="12.75">
      <c r="L243" s="106"/>
      <c r="M243" s="106"/>
      <c r="N243" s="106"/>
      <c r="O243" s="106"/>
      <c r="P243" s="106"/>
      <c r="Q243" s="106"/>
    </row>
    <row r="244" spans="12:17" ht="12.75">
      <c r="L244" s="106"/>
      <c r="M244" s="106"/>
      <c r="N244" s="106"/>
      <c r="O244" s="106"/>
      <c r="P244" s="106"/>
      <c r="Q244" s="106"/>
    </row>
    <row r="245" spans="12:17" ht="12.75">
      <c r="L245" s="106"/>
      <c r="M245" s="106"/>
      <c r="N245" s="106"/>
      <c r="O245" s="106"/>
      <c r="P245" s="106"/>
      <c r="Q245" s="106"/>
    </row>
    <row r="246" spans="12:17" ht="12.75">
      <c r="L246" s="106"/>
      <c r="M246" s="106"/>
      <c r="N246" s="106"/>
      <c r="O246" s="106"/>
      <c r="P246" s="106"/>
      <c r="Q246" s="106"/>
    </row>
    <row r="247" spans="12:17" ht="12.75">
      <c r="L247" s="106"/>
      <c r="M247" s="106"/>
      <c r="N247" s="106"/>
      <c r="O247" s="106"/>
      <c r="P247" s="106"/>
      <c r="Q247" s="106"/>
    </row>
    <row r="248" spans="12:17" ht="12.75">
      <c r="L248" s="106"/>
      <c r="M248" s="106"/>
      <c r="N248" s="106"/>
      <c r="O248" s="106"/>
      <c r="P248" s="106"/>
      <c r="Q248" s="106"/>
    </row>
    <row r="249" spans="12:17" ht="12.75">
      <c r="L249" s="106"/>
      <c r="M249" s="106"/>
      <c r="N249" s="106"/>
      <c r="O249" s="106"/>
      <c r="P249" s="106"/>
      <c r="Q249" s="106"/>
    </row>
    <row r="250" spans="12:17" ht="12.75">
      <c r="L250" s="106"/>
      <c r="M250" s="106"/>
      <c r="N250" s="106"/>
      <c r="O250" s="106"/>
      <c r="P250" s="106"/>
      <c r="Q250" s="106"/>
    </row>
    <row r="251" spans="12:17" ht="12.75">
      <c r="L251" s="106"/>
      <c r="M251" s="106"/>
      <c r="N251" s="106"/>
      <c r="O251" s="106"/>
      <c r="P251" s="106"/>
      <c r="Q251" s="106"/>
    </row>
    <row r="252" spans="12:17" ht="12.75">
      <c r="L252" s="106"/>
      <c r="M252" s="106"/>
      <c r="N252" s="106"/>
      <c r="O252" s="106"/>
      <c r="P252" s="106"/>
      <c r="Q252" s="106"/>
    </row>
    <row r="253" spans="12:17" ht="12.75">
      <c r="L253" s="106"/>
      <c r="M253" s="106"/>
      <c r="N253" s="106"/>
      <c r="O253" s="106"/>
      <c r="P253" s="106"/>
      <c r="Q253" s="106"/>
    </row>
    <row r="254" spans="12:17" ht="12.75">
      <c r="L254" s="106"/>
      <c r="M254" s="106"/>
      <c r="N254" s="106"/>
      <c r="O254" s="106"/>
      <c r="P254" s="106"/>
      <c r="Q254" s="106"/>
    </row>
    <row r="255" spans="12:17" ht="12.75">
      <c r="L255" s="106"/>
      <c r="M255" s="106"/>
      <c r="N255" s="106"/>
      <c r="O255" s="106"/>
      <c r="P255" s="106"/>
      <c r="Q255" s="106"/>
    </row>
    <row r="256" spans="12:17" ht="12.75">
      <c r="L256" s="106"/>
      <c r="M256" s="106"/>
      <c r="N256" s="106"/>
      <c r="O256" s="106"/>
      <c r="P256" s="106"/>
      <c r="Q256" s="106"/>
    </row>
    <row r="257" spans="12:17" ht="12.75">
      <c r="L257" s="106"/>
      <c r="M257" s="106"/>
      <c r="N257" s="106"/>
      <c r="O257" s="106"/>
      <c r="P257" s="106"/>
      <c r="Q257" s="106"/>
    </row>
    <row r="258" spans="12:17" ht="12.75">
      <c r="L258" s="106"/>
      <c r="M258" s="106"/>
      <c r="N258" s="106"/>
      <c r="O258" s="106"/>
      <c r="P258" s="106"/>
      <c r="Q258" s="106"/>
    </row>
    <row r="259" spans="12:17" ht="12.75">
      <c r="L259" s="106"/>
      <c r="M259" s="106"/>
      <c r="N259" s="106"/>
      <c r="O259" s="106"/>
      <c r="P259" s="106"/>
      <c r="Q259" s="106"/>
    </row>
    <row r="260" spans="12:17" ht="12.75">
      <c r="L260" s="106"/>
      <c r="M260" s="106"/>
      <c r="N260" s="106"/>
      <c r="O260" s="106"/>
      <c r="P260" s="106"/>
      <c r="Q260" s="106"/>
    </row>
    <row r="261" spans="12:17" ht="12.75">
      <c r="L261" s="106"/>
      <c r="M261" s="106"/>
      <c r="N261" s="106"/>
      <c r="O261" s="106"/>
      <c r="P261" s="106"/>
      <c r="Q261" s="106"/>
    </row>
    <row r="262" spans="12:17" ht="12.75">
      <c r="L262" s="106"/>
      <c r="M262" s="106"/>
      <c r="N262" s="106"/>
      <c r="O262" s="106"/>
      <c r="P262" s="106"/>
      <c r="Q262" s="106"/>
    </row>
    <row r="263" spans="12:17" ht="12.75">
      <c r="L263" s="106"/>
      <c r="M263" s="106"/>
      <c r="N263" s="106"/>
      <c r="O263" s="106"/>
      <c r="P263" s="106"/>
      <c r="Q263" s="106"/>
    </row>
    <row r="264" spans="12:17" ht="12.75">
      <c r="L264" s="106"/>
      <c r="M264" s="106"/>
      <c r="N264" s="106"/>
      <c r="O264" s="106"/>
      <c r="P264" s="106"/>
      <c r="Q264" s="106"/>
    </row>
    <row r="265" spans="12:17" ht="12.75">
      <c r="L265" s="106"/>
      <c r="M265" s="106"/>
      <c r="N265" s="106"/>
      <c r="O265" s="106"/>
      <c r="P265" s="106"/>
      <c r="Q265" s="106"/>
    </row>
    <row r="266" spans="12:17" ht="12.75">
      <c r="L266" s="106"/>
      <c r="M266" s="106"/>
      <c r="N266" s="106"/>
      <c r="O266" s="106"/>
      <c r="P266" s="106"/>
      <c r="Q266" s="106"/>
    </row>
    <row r="267" spans="12:17" ht="12.75">
      <c r="L267" s="106"/>
      <c r="M267" s="106"/>
      <c r="N267" s="106"/>
      <c r="O267" s="106"/>
      <c r="P267" s="106"/>
      <c r="Q267" s="106"/>
    </row>
    <row r="268" spans="12:17" ht="12.75">
      <c r="L268" s="106"/>
      <c r="M268" s="106"/>
      <c r="N268" s="106"/>
      <c r="O268" s="106"/>
      <c r="P268" s="106"/>
      <c r="Q268" s="106"/>
    </row>
    <row r="269" spans="12:17" ht="12.75">
      <c r="L269" s="106"/>
      <c r="M269" s="106"/>
      <c r="N269" s="106"/>
      <c r="O269" s="106"/>
      <c r="P269" s="106"/>
      <c r="Q269" s="106"/>
    </row>
    <row r="270" spans="12:17" ht="12.75">
      <c r="L270" s="106"/>
      <c r="M270" s="106"/>
      <c r="N270" s="106"/>
      <c r="O270" s="106"/>
      <c r="P270" s="106"/>
      <c r="Q270" s="106"/>
    </row>
    <row r="271" spans="12:17" ht="12.75">
      <c r="L271" s="106"/>
      <c r="M271" s="106"/>
      <c r="N271" s="106"/>
      <c r="O271" s="106"/>
      <c r="P271" s="106"/>
      <c r="Q271" s="106"/>
    </row>
    <row r="272" spans="12:17" ht="12.75">
      <c r="L272" s="106"/>
      <c r="M272" s="106"/>
      <c r="N272" s="106"/>
      <c r="O272" s="106"/>
      <c r="P272" s="106"/>
      <c r="Q272" s="106"/>
    </row>
    <row r="273" spans="12:17" ht="12.75">
      <c r="L273" s="106"/>
      <c r="M273" s="106"/>
      <c r="N273" s="106"/>
      <c r="O273" s="106"/>
      <c r="P273" s="106"/>
      <c r="Q273" s="106"/>
    </row>
    <row r="274" spans="12:17" ht="12.75">
      <c r="L274" s="106"/>
      <c r="M274" s="106"/>
      <c r="N274" s="106"/>
      <c r="O274" s="106"/>
      <c r="P274" s="106"/>
      <c r="Q274" s="106"/>
    </row>
    <row r="275" spans="12:17" ht="12.75">
      <c r="L275" s="106"/>
      <c r="M275" s="106"/>
      <c r="N275" s="106"/>
      <c r="O275" s="106"/>
      <c r="P275" s="106"/>
      <c r="Q275" s="106"/>
    </row>
    <row r="276" spans="12:17" ht="12.75">
      <c r="L276" s="106"/>
      <c r="M276" s="106"/>
      <c r="N276" s="106"/>
      <c r="O276" s="106"/>
      <c r="P276" s="106"/>
      <c r="Q276" s="106"/>
    </row>
    <row r="277" spans="12:17" ht="12.75">
      <c r="L277" s="106"/>
      <c r="M277" s="106"/>
      <c r="N277" s="106"/>
      <c r="O277" s="106"/>
      <c r="P277" s="106"/>
      <c r="Q277" s="106"/>
    </row>
    <row r="278" spans="12:17" ht="12.75">
      <c r="L278" s="106"/>
      <c r="M278" s="106"/>
      <c r="N278" s="106"/>
      <c r="O278" s="106"/>
      <c r="P278" s="106"/>
      <c r="Q278" s="106"/>
    </row>
    <row r="279" spans="12:17" ht="12.75">
      <c r="L279" s="106"/>
      <c r="M279" s="106"/>
      <c r="N279" s="106"/>
      <c r="O279" s="106"/>
      <c r="P279" s="106"/>
      <c r="Q279" s="106"/>
    </row>
    <row r="280" spans="12:17" ht="12.75">
      <c r="L280" s="106"/>
      <c r="M280" s="106"/>
      <c r="N280" s="106"/>
      <c r="O280" s="106"/>
      <c r="P280" s="106"/>
      <c r="Q280" s="106"/>
    </row>
    <row r="281" spans="12:17" ht="12.75">
      <c r="L281" s="106"/>
      <c r="M281" s="106"/>
      <c r="N281" s="106"/>
      <c r="O281" s="106"/>
      <c r="P281" s="106"/>
      <c r="Q281" s="106"/>
    </row>
    <row r="282" spans="12:17" ht="12.75">
      <c r="L282" s="106"/>
      <c r="M282" s="106"/>
      <c r="N282" s="106"/>
      <c r="O282" s="106"/>
      <c r="P282" s="106"/>
      <c r="Q282" s="106"/>
    </row>
    <row r="283" spans="12:17" ht="12.75">
      <c r="L283" s="106"/>
      <c r="M283" s="106"/>
      <c r="N283" s="106"/>
      <c r="O283" s="106"/>
      <c r="P283" s="106"/>
      <c r="Q283" s="106"/>
    </row>
    <row r="284" spans="12:17" ht="12.75">
      <c r="L284" s="106"/>
      <c r="M284" s="106"/>
      <c r="N284" s="106"/>
      <c r="O284" s="106"/>
      <c r="P284" s="106"/>
      <c r="Q284" s="106"/>
    </row>
    <row r="285" spans="12:17" ht="12.75">
      <c r="L285" s="106"/>
      <c r="M285" s="106"/>
      <c r="N285" s="106"/>
      <c r="O285" s="106"/>
      <c r="P285" s="106"/>
      <c r="Q285" s="106"/>
    </row>
    <row r="286" spans="12:17" ht="12.75">
      <c r="L286" s="106"/>
      <c r="M286" s="106"/>
      <c r="N286" s="106"/>
      <c r="O286" s="106"/>
      <c r="P286" s="106"/>
      <c r="Q286" s="106"/>
    </row>
    <row r="287" spans="12:17" ht="12.75">
      <c r="L287" s="106"/>
      <c r="M287" s="106"/>
      <c r="N287" s="106"/>
      <c r="O287" s="106"/>
      <c r="P287" s="106"/>
      <c r="Q287" s="106"/>
    </row>
    <row r="288" spans="12:17" ht="12.75">
      <c r="L288" s="106"/>
      <c r="M288" s="106"/>
      <c r="N288" s="106"/>
      <c r="O288" s="106"/>
      <c r="P288" s="106"/>
      <c r="Q288" s="106"/>
    </row>
    <row r="289" spans="12:17" ht="12.75">
      <c r="L289" s="106"/>
      <c r="M289" s="106"/>
      <c r="N289" s="106"/>
      <c r="O289" s="106"/>
      <c r="P289" s="106"/>
      <c r="Q289" s="106"/>
    </row>
    <row r="290" spans="12:17" ht="12.75">
      <c r="L290" s="106"/>
      <c r="M290" s="106"/>
      <c r="N290" s="106"/>
      <c r="O290" s="106"/>
      <c r="P290" s="106"/>
      <c r="Q290" s="106"/>
    </row>
    <row r="291" spans="12:17" ht="12.75">
      <c r="L291" s="106"/>
      <c r="M291" s="106"/>
      <c r="N291" s="106"/>
      <c r="O291" s="106"/>
      <c r="P291" s="106"/>
      <c r="Q291" s="106"/>
    </row>
    <row r="292" spans="12:17" ht="12.75">
      <c r="L292" s="106"/>
      <c r="M292" s="106"/>
      <c r="N292" s="106"/>
      <c r="O292" s="106"/>
      <c r="P292" s="106"/>
      <c r="Q292" s="106"/>
    </row>
    <row r="293" spans="12:17" ht="12.75">
      <c r="L293" s="106"/>
      <c r="M293" s="106"/>
      <c r="N293" s="106"/>
      <c r="O293" s="106"/>
      <c r="P293" s="106"/>
      <c r="Q293" s="106"/>
    </row>
    <row r="294" spans="12:17" ht="12.75">
      <c r="L294" s="106"/>
      <c r="M294" s="106"/>
      <c r="N294" s="106"/>
      <c r="O294" s="106"/>
      <c r="P294" s="106"/>
      <c r="Q294" s="106"/>
    </row>
    <row r="295" spans="12:17" ht="12.75">
      <c r="L295" s="106"/>
      <c r="M295" s="106"/>
      <c r="N295" s="106"/>
      <c r="O295" s="106"/>
      <c r="P295" s="106"/>
      <c r="Q295" s="106"/>
    </row>
    <row r="296" spans="12:17" ht="12.75">
      <c r="L296" s="106"/>
      <c r="M296" s="106"/>
      <c r="N296" s="106"/>
      <c r="O296" s="106"/>
      <c r="P296" s="106"/>
      <c r="Q296" s="106"/>
    </row>
    <row r="297" spans="12:17" ht="12.75">
      <c r="L297" s="106"/>
      <c r="M297" s="106"/>
      <c r="N297" s="106"/>
      <c r="O297" s="106"/>
      <c r="P297" s="106"/>
      <c r="Q297" s="106"/>
    </row>
    <row r="298" spans="12:17" ht="12.75">
      <c r="L298" s="106"/>
      <c r="M298" s="106"/>
      <c r="N298" s="106"/>
      <c r="O298" s="106"/>
      <c r="P298" s="106"/>
      <c r="Q298" s="106"/>
    </row>
    <row r="299" spans="12:17" ht="12.75">
      <c r="L299" s="106"/>
      <c r="M299" s="106"/>
      <c r="N299" s="106"/>
      <c r="O299" s="106"/>
      <c r="P299" s="106"/>
      <c r="Q299" s="106"/>
    </row>
    <row r="300" spans="12:17" ht="12.75">
      <c r="L300" s="106"/>
      <c r="M300" s="106"/>
      <c r="N300" s="106"/>
      <c r="O300" s="106"/>
      <c r="P300" s="106"/>
      <c r="Q300" s="106"/>
    </row>
    <row r="301" spans="12:17" ht="12.75">
      <c r="L301" s="106"/>
      <c r="M301" s="106"/>
      <c r="N301" s="106"/>
      <c r="O301" s="106"/>
      <c r="P301" s="106"/>
      <c r="Q301" s="106"/>
    </row>
    <row r="302" spans="12:17" ht="12.75">
      <c r="L302" s="106"/>
      <c r="M302" s="106"/>
      <c r="N302" s="106"/>
      <c r="O302" s="106"/>
      <c r="P302" s="106"/>
      <c r="Q302" s="106"/>
    </row>
    <row r="303" spans="12:17" ht="12.75">
      <c r="L303" s="106"/>
      <c r="M303" s="106"/>
      <c r="N303" s="106"/>
      <c r="O303" s="106"/>
      <c r="P303" s="106"/>
      <c r="Q303" s="106"/>
    </row>
    <row r="304" spans="12:17" ht="12.75">
      <c r="L304" s="106"/>
      <c r="M304" s="106"/>
      <c r="N304" s="106"/>
      <c r="O304" s="106"/>
      <c r="P304" s="106"/>
      <c r="Q304" s="106"/>
    </row>
    <row r="305" spans="12:17" ht="12.75">
      <c r="L305" s="106"/>
      <c r="M305" s="106"/>
      <c r="N305" s="106"/>
      <c r="O305" s="106"/>
      <c r="P305" s="106"/>
      <c r="Q305" s="106"/>
    </row>
    <row r="306" spans="12:17" ht="12.75">
      <c r="L306" s="106"/>
      <c r="M306" s="106"/>
      <c r="N306" s="106"/>
      <c r="O306" s="106"/>
      <c r="P306" s="106"/>
      <c r="Q306" s="106"/>
    </row>
    <row r="307" spans="12:17" ht="12.75">
      <c r="L307" s="106"/>
      <c r="M307" s="106"/>
      <c r="N307" s="106"/>
      <c r="O307" s="106"/>
      <c r="P307" s="106"/>
      <c r="Q307" s="106"/>
    </row>
    <row r="308" spans="12:17" ht="12.75">
      <c r="L308" s="106"/>
      <c r="M308" s="106"/>
      <c r="N308" s="106"/>
      <c r="O308" s="106"/>
      <c r="P308" s="106"/>
      <c r="Q308" s="106"/>
    </row>
    <row r="309" spans="12:17" ht="12.75">
      <c r="L309" s="106"/>
      <c r="M309" s="106"/>
      <c r="N309" s="106"/>
      <c r="O309" s="106"/>
      <c r="P309" s="106"/>
      <c r="Q309" s="106"/>
    </row>
    <row r="310" spans="12:17" ht="12.75">
      <c r="L310" s="106"/>
      <c r="M310" s="106"/>
      <c r="N310" s="106"/>
      <c r="O310" s="106"/>
      <c r="P310" s="106"/>
      <c r="Q310" s="106"/>
    </row>
    <row r="311" spans="12:17" ht="12.75">
      <c r="L311" s="106"/>
      <c r="M311" s="106"/>
      <c r="N311" s="106"/>
      <c r="O311" s="106"/>
      <c r="P311" s="106"/>
      <c r="Q311" s="106"/>
    </row>
    <row r="312" spans="12:17" ht="12.75">
      <c r="L312" s="106"/>
      <c r="M312" s="106"/>
      <c r="N312" s="106"/>
      <c r="O312" s="106"/>
      <c r="P312" s="106"/>
      <c r="Q312" s="106"/>
    </row>
    <row r="313" spans="12:17" ht="12.75">
      <c r="L313" s="106"/>
      <c r="M313" s="106"/>
      <c r="N313" s="106"/>
      <c r="O313" s="106"/>
      <c r="P313" s="106"/>
      <c r="Q313" s="106"/>
    </row>
    <row r="314" spans="12:17" ht="12.75">
      <c r="L314" s="106"/>
      <c r="M314" s="106"/>
      <c r="N314" s="106"/>
      <c r="O314" s="106"/>
      <c r="P314" s="106"/>
      <c r="Q314" s="106"/>
    </row>
    <row r="315" spans="12:17" ht="12.75">
      <c r="L315" s="106"/>
      <c r="M315" s="106"/>
      <c r="N315" s="106"/>
      <c r="O315" s="106"/>
      <c r="P315" s="106"/>
      <c r="Q315" s="106"/>
    </row>
    <row r="316" spans="12:17" ht="12.75">
      <c r="L316" s="106"/>
      <c r="M316" s="106"/>
      <c r="N316" s="106"/>
      <c r="O316" s="106"/>
      <c r="P316" s="106"/>
      <c r="Q316" s="106"/>
    </row>
    <row r="317" spans="12:17" ht="12.75">
      <c r="L317" s="106"/>
      <c r="M317" s="106"/>
      <c r="N317" s="106"/>
      <c r="O317" s="106"/>
      <c r="P317" s="106"/>
      <c r="Q317" s="106"/>
    </row>
    <row r="318" spans="12:17" ht="12.75">
      <c r="L318" s="106"/>
      <c r="M318" s="106"/>
      <c r="N318" s="106"/>
      <c r="O318" s="106"/>
      <c r="P318" s="106"/>
      <c r="Q318" s="106"/>
    </row>
    <row r="319" spans="12:17" ht="12.75">
      <c r="L319" s="106"/>
      <c r="M319" s="106"/>
      <c r="N319" s="106"/>
      <c r="O319" s="106"/>
      <c r="P319" s="106"/>
      <c r="Q319" s="106"/>
    </row>
    <row r="320" spans="12:17" ht="12.75">
      <c r="L320" s="106"/>
      <c r="M320" s="106"/>
      <c r="N320" s="106"/>
      <c r="O320" s="106"/>
      <c r="P320" s="106"/>
      <c r="Q320" s="106"/>
    </row>
    <row r="321" spans="12:17" ht="12.75">
      <c r="L321" s="106"/>
      <c r="M321" s="106"/>
      <c r="N321" s="106"/>
      <c r="O321" s="106"/>
      <c r="P321" s="106"/>
      <c r="Q321" s="106"/>
    </row>
    <row r="322" spans="12:17" ht="12.75">
      <c r="L322" s="106"/>
      <c r="M322" s="106"/>
      <c r="N322" s="106"/>
      <c r="O322" s="106"/>
      <c r="P322" s="106"/>
      <c r="Q322" s="106"/>
    </row>
    <row r="323" spans="12:17" ht="12.75">
      <c r="L323" s="106"/>
      <c r="M323" s="106"/>
      <c r="N323" s="106"/>
      <c r="O323" s="106"/>
      <c r="P323" s="106"/>
      <c r="Q323" s="106"/>
    </row>
    <row r="324" spans="12:17" ht="12.75">
      <c r="L324" s="106"/>
      <c r="M324" s="106"/>
      <c r="N324" s="106"/>
      <c r="O324" s="106"/>
      <c r="P324" s="106"/>
      <c r="Q324" s="106"/>
    </row>
    <row r="325" spans="12:17" ht="12.75">
      <c r="L325" s="106"/>
      <c r="M325" s="106"/>
      <c r="N325" s="106"/>
      <c r="O325" s="106"/>
      <c r="P325" s="106"/>
      <c r="Q325" s="106"/>
    </row>
    <row r="326" spans="12:17" ht="12.75">
      <c r="L326" s="106"/>
      <c r="M326" s="106"/>
      <c r="N326" s="106"/>
      <c r="O326" s="106"/>
      <c r="P326" s="106"/>
      <c r="Q326" s="106"/>
    </row>
    <row r="327" spans="12:17" ht="12.75">
      <c r="L327" s="106"/>
      <c r="M327" s="106"/>
      <c r="N327" s="106"/>
      <c r="O327" s="106"/>
      <c r="P327" s="106"/>
      <c r="Q327" s="106"/>
    </row>
    <row r="328" spans="12:17" ht="12.75">
      <c r="L328" s="106"/>
      <c r="M328" s="106"/>
      <c r="N328" s="106"/>
      <c r="O328" s="106"/>
      <c r="P328" s="106"/>
      <c r="Q328" s="106"/>
    </row>
    <row r="329" spans="12:17" ht="12.75">
      <c r="L329" s="106"/>
      <c r="M329" s="106"/>
      <c r="N329" s="106"/>
      <c r="O329" s="106"/>
      <c r="P329" s="106"/>
      <c r="Q329" s="106"/>
    </row>
    <row r="330" spans="12:17" ht="12.75">
      <c r="L330" s="106"/>
      <c r="M330" s="106"/>
      <c r="N330" s="106"/>
      <c r="O330" s="106"/>
      <c r="P330" s="106"/>
      <c r="Q330" s="106"/>
    </row>
    <row r="331" spans="12:17" ht="12.75">
      <c r="L331" s="106"/>
      <c r="M331" s="106"/>
      <c r="N331" s="106"/>
      <c r="O331" s="106"/>
      <c r="P331" s="106"/>
      <c r="Q331" s="106"/>
    </row>
    <row r="332" spans="12:17" ht="12.75">
      <c r="L332" s="106"/>
      <c r="M332" s="106"/>
      <c r="N332" s="106"/>
      <c r="O332" s="106"/>
      <c r="P332" s="106"/>
      <c r="Q332" s="106"/>
    </row>
    <row r="333" spans="12:17" ht="12.75">
      <c r="L333" s="106"/>
      <c r="M333" s="106"/>
      <c r="N333" s="106"/>
      <c r="O333" s="106"/>
      <c r="P333" s="106"/>
      <c r="Q333" s="106"/>
    </row>
    <row r="334" spans="12:17" ht="12.75">
      <c r="L334" s="106"/>
      <c r="M334" s="106"/>
      <c r="N334" s="106"/>
      <c r="O334" s="106"/>
      <c r="P334" s="106"/>
      <c r="Q334" s="106"/>
    </row>
    <row r="335" spans="1:17" ht="12.7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1:17" ht="12.75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1:17" ht="12.7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</row>
    <row r="338" spans="1:17" ht="12.75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</row>
    <row r="339" spans="1:17" ht="12.7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</row>
    <row r="340" spans="1:17" ht="12.7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</row>
    <row r="341" spans="1:17" ht="12.75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</row>
    <row r="342" spans="1:17" ht="12.7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</row>
    <row r="343" spans="1:17" ht="12.7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1:17" ht="12.7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</row>
    <row r="345" spans="1:17" ht="12.7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</row>
    <row r="346" spans="1:17" ht="12.7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</row>
    <row r="347" spans="1:17" ht="12.7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</row>
    <row r="348" spans="1:17" ht="12.7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</row>
    <row r="349" spans="1:17" ht="12.7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</row>
    <row r="350" spans="1:17" ht="12.7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</row>
    <row r="351" spans="1:17" ht="12.75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</row>
    <row r="352" spans="1:17" ht="12.75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</row>
    <row r="353" spans="1:17" ht="12.75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</row>
    <row r="354" spans="1:17" ht="12.7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</row>
    <row r="355" spans="1:17" ht="12.7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</row>
    <row r="356" spans="1:17" ht="12.7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</row>
    <row r="357" spans="1:17" ht="12.75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</row>
    <row r="358" spans="1:17" ht="12.7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</row>
    <row r="359" spans="1:17" ht="12.75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</row>
    <row r="360" spans="1:17" ht="12.7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</row>
    <row r="361" spans="1:17" ht="12.75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</row>
    <row r="362" spans="1:17" ht="12.75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</row>
    <row r="363" spans="1:17" ht="12.7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</row>
    <row r="364" spans="1:17" ht="12.75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</row>
    <row r="365" spans="1:17" ht="12.7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</row>
    <row r="366" spans="1:17" ht="12.75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</row>
    <row r="367" spans="1:17" ht="12.7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</row>
    <row r="368" spans="1:17" ht="12.7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</row>
    <row r="369" spans="1:17" ht="12.75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</row>
    <row r="370" spans="1:17" ht="12.7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</row>
    <row r="371" spans="1:17" ht="12.75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</row>
    <row r="372" spans="1:17" ht="12.75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</row>
    <row r="373" spans="1:17" ht="12.7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</row>
    <row r="374" spans="1:17" ht="12.75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</row>
    <row r="375" spans="1:17" ht="12.7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</row>
    <row r="376" spans="1:17" ht="12.75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</row>
    <row r="377" spans="1:17" ht="12.75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</row>
    <row r="378" spans="1:17" ht="12.7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</row>
    <row r="379" spans="1:17" ht="12.75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</row>
    <row r="380" spans="1:17" ht="12.75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</row>
    <row r="381" spans="1:17" ht="12.75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</row>
    <row r="382" spans="1:17" ht="12.7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</row>
    <row r="383" spans="1:17" ht="12.7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</row>
    <row r="384" spans="1:17" ht="12.75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</row>
    <row r="385" spans="1:17" ht="12.7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</row>
    <row r="386" spans="1:17" ht="12.75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</row>
    <row r="387" spans="1:17" ht="12.7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</row>
    <row r="388" spans="1:17" ht="12.7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</row>
    <row r="389" spans="1:17" ht="12.75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</row>
    <row r="390" spans="1:17" ht="12.7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</row>
    <row r="391" spans="1:17" ht="12.7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</row>
    <row r="392" spans="1:17" ht="12.75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</row>
    <row r="393" spans="1:17" ht="12.7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</row>
    <row r="394" spans="1:17" ht="12.7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</row>
    <row r="395" spans="1:17" ht="12.7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</row>
    <row r="396" spans="1:17" ht="12.75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</row>
    <row r="397" spans="1:17" ht="12.7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</row>
    <row r="398" spans="1:17" ht="12.75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</row>
    <row r="399" spans="1:17" ht="12.7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</row>
    <row r="400" spans="1:17" ht="12.75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</row>
    <row r="401" spans="1:17" ht="12.7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</row>
    <row r="402" spans="1:17" ht="12.75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</row>
    <row r="403" spans="1:17" ht="12.7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</row>
    <row r="404" spans="1:17" ht="12.75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</row>
    <row r="405" spans="1:17" ht="12.7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</row>
    <row r="406" spans="1:17" ht="12.7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</row>
    <row r="407" spans="1:17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</row>
    <row r="408" spans="1:17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</row>
    <row r="409" spans="1:17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</row>
    <row r="410" spans="1:17" ht="12.7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</row>
    <row r="411" spans="1:17" ht="12.7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</row>
    <row r="412" spans="1:17" ht="12.7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</row>
    <row r="413" spans="1:17" ht="12.7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</row>
    <row r="414" spans="1:17" ht="12.7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</row>
    <row r="415" spans="1:17" ht="12.7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</row>
    <row r="416" spans="1:17" ht="12.7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</row>
    <row r="417" spans="1:17" ht="12.7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</row>
    <row r="418" spans="1:17" ht="12.7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</row>
    <row r="419" spans="1:17" ht="12.7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</row>
    <row r="420" spans="1:17" ht="12.7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</row>
    <row r="421" spans="1:17" ht="12.7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</row>
    <row r="422" spans="1:17" ht="12.7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</row>
    <row r="423" spans="1:17" ht="12.7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</row>
    <row r="424" spans="1:17" ht="12.7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</row>
    <row r="425" spans="1:17" ht="12.7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</row>
    <row r="426" spans="1:17" ht="12.7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</row>
    <row r="427" spans="1:17" ht="12.7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</row>
    <row r="428" spans="1:17" ht="12.7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</row>
    <row r="429" spans="1:17" ht="12.7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</row>
    <row r="430" spans="1:17" ht="12.7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</row>
    <row r="431" spans="1:17" ht="12.7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</row>
    <row r="432" spans="1:17" ht="12.7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</row>
    <row r="433" spans="1:17" ht="12.7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</row>
    <row r="434" spans="1:17" ht="12.7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</row>
    <row r="435" spans="1:17" ht="12.7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</row>
    <row r="436" spans="1:17" ht="12.7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</row>
    <row r="437" spans="1:17" ht="12.7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</row>
    <row r="438" spans="1:17" ht="12.7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</row>
    <row r="439" spans="1:17" ht="12.7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</row>
    <row r="440" spans="1:17" ht="12.7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</row>
    <row r="441" spans="1:17" ht="12.7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</row>
    <row r="442" spans="1:17" ht="12.7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</row>
    <row r="443" spans="1:17" ht="12.7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</row>
    <row r="444" spans="1:17" ht="12.7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</row>
    <row r="445" spans="1:17" ht="12.7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</row>
    <row r="446" spans="1:17" ht="12.7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</row>
    <row r="447" spans="1:17" ht="12.7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</row>
    <row r="448" spans="1:17" ht="12.7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</row>
    <row r="449" spans="1:17" ht="12.7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</row>
    <row r="450" spans="1:17" ht="12.7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</row>
    <row r="451" spans="1:17" ht="12.7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</row>
    <row r="452" spans="1:17" ht="12.7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</row>
    <row r="453" spans="1:17" ht="12.7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</row>
    <row r="454" spans="1:17" ht="12.7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</row>
    <row r="455" spans="1:17" ht="12.7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</row>
    <row r="456" spans="1:17" ht="12.75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</row>
    <row r="457" spans="1:17" ht="12.75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</row>
    <row r="458" spans="1:17" ht="12.75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</row>
    <row r="459" spans="1:17" ht="12.75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</row>
    <row r="460" spans="1:17" ht="12.75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</row>
    <row r="461" spans="1:17" ht="12.7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</row>
    <row r="462" spans="1:17" ht="12.75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</row>
    <row r="463" spans="1:17" ht="12.75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</row>
    <row r="464" spans="1:17" ht="12.7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</row>
    <row r="465" spans="1:17" ht="12.7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</row>
    <row r="466" spans="1:17" ht="12.75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</row>
    <row r="467" spans="1:17" ht="12.75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</row>
    <row r="468" spans="1:17" ht="12.7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</row>
    <row r="469" spans="1:17" ht="12.75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</row>
    <row r="470" spans="1:17" ht="12.75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</row>
    <row r="471" spans="1:17" ht="12.75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</row>
    <row r="472" spans="1:17" ht="12.75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</row>
    <row r="473" spans="1:17" ht="12.7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</row>
    <row r="474" spans="1:17" ht="12.75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</row>
    <row r="475" spans="1:17" ht="12.7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</row>
    <row r="476" spans="1:17" ht="12.75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</row>
    <row r="477" spans="1:17" ht="12.75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</row>
    <row r="478" spans="1:17" ht="12.7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</row>
    <row r="479" spans="1:17" ht="12.75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</row>
    <row r="480" spans="1:17" ht="12.7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</row>
    <row r="481" spans="1:17" ht="12.7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</row>
    <row r="482" spans="1:17" ht="12.7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</row>
    <row r="483" spans="1:17" ht="12.7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</row>
    <row r="484" spans="1:17" ht="12.7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</row>
    <row r="485" spans="1:17" ht="12.7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</row>
    <row r="486" spans="1:17" ht="12.7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</row>
    <row r="487" spans="1:17" ht="12.7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</row>
    <row r="488" spans="1:17" ht="12.7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</row>
    <row r="489" spans="1:17" ht="12.7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</row>
    <row r="490" spans="1:17" ht="12.7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</row>
    <row r="491" spans="1:17" ht="12.7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</row>
    <row r="492" spans="1:17" ht="12.7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</row>
    <row r="493" spans="1:17" ht="12.7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</row>
    <row r="494" spans="1:17" ht="12.7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</row>
    <row r="495" spans="1:17" ht="12.7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</row>
    <row r="496" spans="1:17" ht="12.7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</row>
    <row r="497" spans="1:17" ht="12.7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</row>
    <row r="498" spans="1:17" ht="12.7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</row>
    <row r="499" spans="1:17" ht="12.7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</row>
    <row r="500" spans="1:17" ht="12.7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</row>
    <row r="501" spans="1:17" ht="12.7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</row>
    <row r="502" spans="1:17" ht="12.7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</row>
    <row r="503" spans="1:17" ht="12.7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</row>
    <row r="504" spans="1:17" ht="12.7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</row>
    <row r="505" spans="1:17" ht="12.7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</row>
    <row r="506" spans="1:17" ht="12.7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</row>
    <row r="507" spans="1:17" ht="12.7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</row>
    <row r="508" spans="1:17" ht="12.7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</row>
    <row r="509" spans="1:17" ht="12.7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</row>
    <row r="510" spans="1:17" ht="12.7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</row>
    <row r="511" spans="1:17" ht="12.7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</row>
    <row r="512" spans="1:17" ht="12.7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</row>
    <row r="513" spans="1:17" ht="12.7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</row>
    <row r="514" spans="1:17" ht="12.7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</row>
    <row r="515" spans="1:17" ht="12.7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</row>
    <row r="516" spans="1:17" ht="12.7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</row>
    <row r="517" spans="1:17" ht="12.7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</row>
    <row r="518" spans="1:17" ht="12.7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</row>
    <row r="519" spans="1:17" ht="12.7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</row>
    <row r="520" spans="1:17" ht="12.7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</row>
    <row r="521" spans="1:17" ht="12.7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</row>
    <row r="522" spans="1:17" ht="12.7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</row>
    <row r="523" spans="1:17" ht="12.7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</row>
    <row r="524" spans="1:17" ht="12.7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</row>
    <row r="525" spans="1:17" ht="12.7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</row>
    <row r="526" spans="1:17" ht="12.7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</row>
    <row r="527" spans="1:17" ht="12.7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</row>
    <row r="528" spans="1:17" ht="12.7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</row>
    <row r="529" spans="1:17" ht="12.7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</row>
    <row r="530" spans="1:17" ht="12.7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</row>
    <row r="531" spans="1:17" ht="12.7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</row>
    <row r="532" spans="1:17" ht="12.7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</row>
    <row r="533" spans="1:17" ht="12.7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</row>
    <row r="534" spans="1:17" ht="12.7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</row>
    <row r="535" spans="1:17" ht="12.7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</row>
    <row r="536" spans="1:17" ht="12.7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</row>
    <row r="537" spans="1:17" ht="12.7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</row>
    <row r="538" spans="1:17" ht="12.7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</row>
    <row r="539" spans="1:17" ht="12.7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</row>
    <row r="540" spans="1:17" ht="12.7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</row>
    <row r="541" spans="1:17" ht="12.7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</row>
    <row r="542" spans="1:17" ht="12.7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</row>
    <row r="543" spans="1:17" ht="12.7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</row>
    <row r="544" spans="1:17" ht="12.7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</row>
    <row r="545" spans="1:17" ht="12.7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</row>
    <row r="546" spans="1:17" ht="12.7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</row>
    <row r="547" spans="1:17" ht="12.7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</row>
    <row r="548" spans="1:17" ht="12.7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</row>
    <row r="549" spans="1:17" ht="12.7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</row>
    <row r="550" spans="1:17" ht="12.7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</row>
    <row r="551" spans="1:17" ht="12.7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</row>
    <row r="552" spans="1:17" ht="12.7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</row>
    <row r="553" spans="1:17" ht="12.7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</row>
    <row r="554" spans="1:17" ht="12.7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</row>
    <row r="555" spans="1:17" ht="12.7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</row>
    <row r="556" spans="1:17" ht="12.7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</row>
    <row r="557" spans="1:17" ht="12.7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</row>
    <row r="558" spans="1:17" ht="12.7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</row>
    <row r="559" spans="1:17" ht="12.7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</row>
    <row r="560" spans="1:17" ht="12.7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</row>
    <row r="561" spans="1:17" ht="12.7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</row>
    <row r="562" spans="1:17" ht="12.7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</row>
    <row r="563" spans="1:17" ht="12.7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</row>
    <row r="564" spans="1:17" ht="12.7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</row>
    <row r="565" spans="1:17" ht="12.7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</row>
    <row r="566" spans="1:17" ht="12.7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</row>
    <row r="567" spans="1:17" ht="12.7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</row>
    <row r="568" spans="1:17" ht="12.7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</row>
    <row r="569" spans="1:17" ht="12.7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</row>
    <row r="570" spans="1:17" ht="12.7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</row>
    <row r="571" spans="1:17" ht="12.7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</row>
    <row r="572" spans="1:17" ht="12.7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</row>
    <row r="573" spans="1:17" ht="12.7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</row>
    <row r="574" spans="1:17" ht="12.7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</row>
    <row r="575" spans="1:17" ht="12.7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</row>
    <row r="576" spans="1:17" ht="12.7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</row>
    <row r="577" spans="1:17" ht="12.7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</row>
    <row r="578" spans="1:17" ht="12.7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</row>
    <row r="579" spans="1:17" ht="12.7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</row>
    <row r="580" spans="1:17" ht="12.7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</row>
    <row r="581" spans="1:17" ht="12.7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</row>
    <row r="582" spans="1:17" ht="12.7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</row>
    <row r="583" spans="1:17" ht="12.7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</row>
    <row r="584" spans="1:17" ht="12.7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</row>
    <row r="585" spans="1:17" ht="12.7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</row>
    <row r="586" spans="1:17" ht="12.75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</row>
    <row r="587" spans="1:17" ht="12.7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</row>
    <row r="588" spans="1:17" ht="12.75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</row>
    <row r="589" spans="1:17" ht="12.75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</row>
    <row r="590" spans="1:17" ht="12.7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</row>
    <row r="591" spans="1:17" ht="12.75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</row>
    <row r="592" spans="1:17" ht="12.75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</row>
    <row r="593" spans="1:17" ht="12.75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</row>
    <row r="594" spans="1:17" ht="12.75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</row>
    <row r="595" spans="1:17" ht="12.7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</row>
    <row r="596" spans="1:17" ht="12.75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</row>
    <row r="597" spans="1:17" ht="12.75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</row>
    <row r="598" spans="1:17" ht="12.75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</row>
    <row r="599" spans="1:17" ht="12.75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</row>
    <row r="600" spans="1:17" ht="12.75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</row>
    <row r="601" spans="1:17" ht="12.75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</row>
    <row r="602" spans="1:17" ht="12.75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</row>
    <row r="603" spans="1:17" ht="12.75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</row>
    <row r="604" spans="1:17" ht="12.75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</row>
    <row r="605" spans="1:17" ht="12.75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</row>
    <row r="606" spans="1:17" ht="12.75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</row>
    <row r="607" spans="1:17" ht="12.75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</row>
    <row r="608" spans="1:17" ht="12.75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</row>
    <row r="609" spans="1:17" ht="12.75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</row>
    <row r="610" spans="1:17" ht="12.75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</row>
    <row r="611" spans="1:17" ht="12.75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</row>
    <row r="612" spans="1:17" ht="12.75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</row>
    <row r="613" spans="1:17" ht="12.75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</row>
    <row r="614" spans="1:17" ht="12.75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</row>
    <row r="615" spans="1:17" ht="12.7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</row>
    <row r="616" spans="1:17" ht="12.75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</row>
    <row r="617" spans="1:17" ht="12.75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</row>
    <row r="618" spans="1:17" ht="12.75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</row>
    <row r="619" spans="1:17" ht="12.75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</row>
    <row r="620" spans="1:17" ht="12.75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</row>
    <row r="621" spans="1:17" ht="12.75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</row>
    <row r="622" spans="1:17" ht="12.75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</row>
    <row r="623" spans="1:17" ht="12.75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</row>
    <row r="624" spans="1:17" ht="12.75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</row>
    <row r="625" spans="1:17" ht="12.75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</row>
    <row r="626" spans="1:17" ht="12.75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</row>
    <row r="627" spans="1:17" ht="12.75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</row>
    <row r="628" spans="1:17" ht="12.7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</row>
    <row r="629" spans="1:17" ht="12.75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</row>
    <row r="630" spans="1:17" ht="12.75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</row>
    <row r="631" spans="1:17" ht="12.75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</row>
    <row r="632" spans="1:17" ht="12.75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</row>
    <row r="633" spans="1:17" ht="12.75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</row>
    <row r="634" spans="1:17" ht="12.75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</row>
    <row r="635" spans="1:17" ht="12.7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</row>
    <row r="636" spans="1:17" ht="12.75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</row>
    <row r="637" spans="1:17" ht="12.75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</row>
    <row r="638" spans="1:17" ht="12.75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</row>
    <row r="639" spans="1:17" ht="12.75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</row>
    <row r="640" spans="1:17" ht="12.75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</row>
    <row r="641" spans="1:17" ht="12.75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</row>
    <row r="642" spans="1:17" ht="12.75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</row>
    <row r="643" spans="1:17" ht="12.75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</row>
    <row r="644" spans="1:17" ht="12.75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</row>
    <row r="645" spans="1:17" ht="12.7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</row>
    <row r="646" spans="1:17" ht="12.75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</row>
    <row r="647" spans="1:17" ht="12.75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</row>
    <row r="648" spans="1:17" ht="12.75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</row>
    <row r="649" spans="1:17" ht="12.75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</row>
    <row r="650" spans="1:17" ht="12.75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</row>
    <row r="651" spans="1:17" ht="12.75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</row>
    <row r="652" spans="1:17" ht="12.75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</row>
    <row r="653" spans="1:17" ht="12.75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</row>
    <row r="654" spans="1:17" ht="12.75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</row>
    <row r="655" spans="1:17" ht="12.75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</row>
    <row r="656" spans="1:17" ht="12.75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</row>
    <row r="657" spans="1:17" ht="12.75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</row>
    <row r="658" spans="1:17" ht="12.75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</row>
    <row r="659" spans="1:17" ht="12.75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</row>
    <row r="660" spans="1:17" ht="12.75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</row>
    <row r="661" spans="1:17" ht="12.75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</row>
    <row r="662" spans="1:17" ht="12.75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</row>
    <row r="663" spans="1:17" ht="12.75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</row>
    <row r="664" spans="1:17" ht="12.75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</row>
    <row r="665" spans="1:17" ht="12.7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</row>
    <row r="666" spans="1:17" ht="12.75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</row>
    <row r="667" spans="1:17" ht="12.75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</row>
    <row r="668" spans="1:17" ht="12.75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</row>
    <row r="669" spans="1:17" ht="12.75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</row>
    <row r="670" spans="1:17" ht="12.75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</row>
    <row r="671" spans="1:17" ht="12.75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</row>
    <row r="672" spans="1:17" ht="12.75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</row>
    <row r="673" spans="1:17" ht="12.75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</row>
    <row r="674" spans="1:17" ht="12.75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</row>
    <row r="675" spans="1:17" ht="12.75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</row>
    <row r="676" spans="1:17" ht="12.75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</row>
    <row r="677" spans="1:17" ht="12.75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</row>
    <row r="678" spans="1:17" ht="12.75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</row>
    <row r="679" spans="1:17" ht="12.75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</row>
    <row r="680" spans="1:17" ht="12.75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</row>
    <row r="681" spans="1:17" ht="12.75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</row>
    <row r="682" spans="1:17" ht="12.75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</row>
    <row r="683" spans="1:17" ht="12.75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</row>
    <row r="684" spans="1:17" ht="12.75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</row>
    <row r="685" spans="1:17" ht="12.75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</row>
    <row r="686" spans="1:17" ht="12.75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</row>
    <row r="687" spans="1:17" ht="12.75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</row>
    <row r="688" spans="1:17" ht="12.75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</row>
    <row r="689" spans="1:17" ht="12.75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</row>
    <row r="690" spans="1:17" ht="12.75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</row>
    <row r="691" spans="1:17" ht="12.75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</row>
    <row r="692" spans="1:17" ht="12.75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</row>
    <row r="693" spans="1:17" ht="12.75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</row>
    <row r="694" spans="1:17" ht="12.75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</row>
    <row r="695" spans="1:17" ht="12.7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</row>
    <row r="696" spans="1:17" ht="12.75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</row>
    <row r="697" spans="1:17" ht="12.75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</row>
    <row r="698" spans="1:17" ht="12.75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</row>
    <row r="699" spans="1:17" ht="12.75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</row>
    <row r="700" spans="1:17" ht="12.75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</row>
    <row r="701" spans="1:17" ht="12.75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</row>
    <row r="702" spans="1:17" ht="12.75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</row>
    <row r="703" spans="1:17" ht="12.75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</row>
    <row r="704" spans="1:17" ht="12.75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</row>
    <row r="705" spans="1:17" ht="12.7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</row>
    <row r="706" spans="1:17" ht="12.75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</row>
    <row r="707" spans="1:17" ht="12.75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</row>
    <row r="708" spans="1:17" ht="12.75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</row>
    <row r="709" spans="1:17" ht="12.75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</row>
    <row r="710" spans="1:17" ht="12.75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</row>
    <row r="711" spans="1:17" ht="12.75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</row>
    <row r="712" spans="1:17" ht="12.75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</row>
    <row r="713" spans="1:17" ht="12.75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</row>
    <row r="714" spans="1:17" ht="12.75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</row>
    <row r="715" spans="1:17" ht="12.75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</row>
    <row r="716" spans="1:17" ht="12.75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</row>
    <row r="717" spans="1:17" ht="12.75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</row>
    <row r="718" spans="1:17" ht="12.75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</row>
    <row r="719" spans="1:17" ht="12.75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</row>
    <row r="720" spans="1:17" ht="12.75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</row>
    <row r="721" spans="1:17" ht="12.75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</row>
    <row r="722" spans="1:17" ht="12.75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</row>
    <row r="723" spans="1:17" ht="12.75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</row>
    <row r="724" spans="1:17" ht="12.75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</row>
    <row r="725" spans="1:17" ht="12.75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</row>
    <row r="726" spans="1:17" ht="12.75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</row>
    <row r="727" spans="1:17" ht="12.75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</row>
    <row r="728" spans="1:17" ht="12.75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</row>
    <row r="729" spans="1:17" ht="12.75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</row>
    <row r="730" spans="1:17" ht="12.75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</row>
    <row r="731" spans="1:17" ht="12.75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</row>
    <row r="732" spans="1:17" ht="12.75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</row>
    <row r="733" spans="1:17" ht="12.75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</row>
    <row r="734" spans="1:17" ht="12.75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</row>
    <row r="735" spans="1:17" ht="12.75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</row>
    <row r="736" spans="1:17" ht="12.75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</row>
    <row r="737" spans="1:17" ht="12.75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</row>
    <row r="738" spans="1:17" ht="12.75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</row>
    <row r="739" spans="1:17" ht="12.75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</row>
    <row r="740" spans="1:17" ht="12.75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</row>
    <row r="741" spans="1:17" ht="12.75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</row>
    <row r="742" spans="1:17" ht="12.75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</row>
    <row r="743" spans="1:17" ht="12.75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</row>
    <row r="744" spans="1:17" ht="12.75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</row>
    <row r="745" spans="1:17" ht="12.75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</row>
    <row r="746" spans="1:17" ht="12.75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</row>
    <row r="747" spans="1:17" ht="12.75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</row>
    <row r="748" spans="1:17" ht="12.75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</row>
    <row r="749" spans="1:17" ht="12.75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</row>
    <row r="750" spans="1:17" ht="12.75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</row>
    <row r="751" spans="1:17" ht="12.75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</row>
    <row r="752" spans="1:17" ht="12.75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</row>
    <row r="753" spans="1:17" ht="12.75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</row>
    <row r="754" spans="1:17" ht="12.75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</row>
    <row r="755" spans="1:17" ht="12.7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</row>
    <row r="756" spans="1:17" ht="12.75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</row>
    <row r="757" spans="1:17" ht="12.75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</row>
    <row r="758" spans="1:17" ht="12.75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</row>
    <row r="759" spans="1:17" ht="12.75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</row>
    <row r="760" spans="1:17" ht="12.75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</row>
    <row r="761" spans="1:17" ht="12.75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</row>
    <row r="762" spans="1:17" ht="12.75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</row>
    <row r="763" spans="1:17" ht="12.75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</row>
    <row r="764" spans="1:17" ht="12.75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</row>
    <row r="765" spans="1:17" ht="12.7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</row>
    <row r="766" spans="1:17" ht="12.75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</row>
    <row r="767" spans="1:17" ht="12.75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</row>
    <row r="768" spans="1:17" ht="12.75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</row>
    <row r="769" spans="1:17" ht="12.75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</row>
    <row r="770" spans="1:17" ht="12.75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</row>
    <row r="771" spans="1:17" ht="12.75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</row>
    <row r="772" spans="1:17" ht="12.75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</row>
    <row r="773" spans="1:17" ht="12.75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</row>
    <row r="774" spans="1:17" ht="12.75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</row>
    <row r="775" spans="1:17" ht="12.75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</row>
    <row r="776" spans="1:17" ht="12.75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</row>
    <row r="777" spans="1:17" ht="12.75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</row>
    <row r="778" spans="1:17" ht="12.75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</row>
    <row r="779" spans="1:17" ht="12.75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</row>
    <row r="780" spans="1:17" ht="12.75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</row>
    <row r="781" spans="1:17" ht="12.75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</row>
    <row r="782" spans="1:17" ht="12.75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</row>
    <row r="783" spans="1:17" ht="12.75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</row>
    <row r="784" spans="1:17" ht="12.75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</row>
    <row r="785" spans="1:17" ht="12.75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</row>
    <row r="786" spans="1:17" ht="12.75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</row>
    <row r="787" spans="1:17" ht="12.75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</row>
    <row r="788" spans="1:17" ht="12.75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</row>
    <row r="789" spans="1:17" ht="12.75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</row>
    <row r="790" spans="1:17" ht="12.75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</row>
    <row r="791" spans="1:17" ht="12.75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</row>
    <row r="792" spans="1:17" ht="12.75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</row>
    <row r="793" spans="1:17" ht="12.75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</row>
    <row r="794" spans="1:17" ht="12.75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</row>
    <row r="795" spans="1:17" ht="12.7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</row>
    <row r="796" spans="1:17" ht="12.75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</row>
    <row r="797" spans="1:17" ht="12.75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</row>
    <row r="798" spans="1:17" ht="12.75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</row>
    <row r="799" spans="1:17" ht="12.75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</row>
    <row r="800" spans="1:17" ht="12.75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</row>
    <row r="801" spans="1:17" ht="12.75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</row>
    <row r="802" spans="1:17" ht="12.75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</row>
    <row r="803" spans="1:17" ht="12.75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</row>
    <row r="804" spans="1:17" ht="12.7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</row>
    <row r="805" spans="1:17" ht="12.7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</row>
    <row r="806" spans="1:17" ht="12.75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</row>
    <row r="807" spans="1:17" ht="12.75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</row>
    <row r="808" spans="1:17" ht="12.75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</row>
    <row r="809" spans="1:17" ht="12.7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</row>
    <row r="810" spans="1:17" ht="12.7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</row>
    <row r="811" spans="1:17" ht="12.7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</row>
    <row r="812" spans="1:17" ht="12.75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</row>
    <row r="813" spans="1:17" ht="12.75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</row>
    <row r="814" spans="1:17" ht="12.7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</row>
    <row r="815" spans="1:17" ht="12.7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</row>
    <row r="816" spans="1:17" ht="12.75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</row>
    <row r="817" spans="1:17" ht="12.75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</row>
    <row r="818" spans="1:17" ht="12.75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</row>
    <row r="819" spans="1:17" ht="12.75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</row>
    <row r="820" spans="1:17" ht="12.7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</row>
    <row r="821" spans="1:17" ht="12.75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</row>
    <row r="822" spans="1:17" ht="12.75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</row>
    <row r="823" spans="1:17" ht="12.75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</row>
    <row r="824" spans="1:17" ht="12.75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</row>
    <row r="825" spans="1:17" ht="12.75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</row>
    <row r="826" spans="1:17" ht="12.75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</row>
    <row r="827" spans="1:17" ht="12.75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</row>
    <row r="828" spans="1:17" ht="12.75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</row>
    <row r="829" spans="1:17" ht="12.75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</row>
    <row r="830" spans="1:17" ht="12.75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</row>
    <row r="831" spans="1:17" ht="12.75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</row>
    <row r="832" spans="1:17" ht="12.75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</row>
    <row r="833" spans="1:17" ht="12.75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</row>
    <row r="834" spans="1:17" ht="12.75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</row>
    <row r="835" spans="1:17" ht="12.7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</row>
    <row r="836" spans="1:17" ht="12.75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</row>
    <row r="837" spans="1:17" ht="12.75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</row>
    <row r="838" spans="1:17" ht="12.75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</row>
    <row r="839" spans="1:17" ht="12.75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</row>
    <row r="840" spans="1:17" ht="12.75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</row>
    <row r="841" spans="1:17" ht="12.75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</row>
    <row r="842" spans="1:17" ht="12.75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</row>
    <row r="843" spans="1:17" ht="12.75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</row>
    <row r="844" spans="1:17" ht="12.75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</row>
    <row r="845" spans="1:17" ht="12.75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</row>
    <row r="846" spans="1:17" ht="12.75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</row>
    <row r="847" spans="1:17" ht="12.75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</row>
    <row r="848" spans="1:17" ht="12.75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</row>
    <row r="849" spans="1:17" ht="12.75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</row>
    <row r="850" spans="1:17" ht="12.75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</row>
    <row r="851" spans="1:17" ht="12.75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</row>
    <row r="852" spans="1:17" ht="12.75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</row>
    <row r="853" spans="1:17" ht="12.75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</row>
    <row r="854" spans="1:17" ht="12.75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</row>
    <row r="855" spans="1:17" ht="12.75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</row>
    <row r="856" spans="1:17" ht="12.75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</row>
    <row r="857" spans="1:17" ht="12.75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</row>
    <row r="858" spans="1:17" ht="12.75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</row>
    <row r="859" spans="1:17" ht="12.75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</row>
    <row r="860" spans="1:17" ht="12.75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</row>
    <row r="861" spans="1:17" ht="12.75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</row>
    <row r="862" spans="1:17" ht="12.75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</row>
    <row r="863" spans="1:17" ht="12.75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</row>
    <row r="864" spans="1:17" ht="12.75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</row>
    <row r="865" spans="1:17" ht="12.75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</row>
    <row r="866" spans="1:17" ht="12.75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</row>
    <row r="867" spans="1:17" ht="12.75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</row>
    <row r="868" spans="1:17" ht="12.75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</row>
    <row r="869" spans="1:17" ht="12.75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</row>
    <row r="870" spans="1:17" ht="12.75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</row>
    <row r="871" spans="1:17" ht="12.75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</row>
    <row r="872" spans="1:17" ht="12.75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</row>
    <row r="873" spans="1:17" ht="12.75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</row>
    <row r="874" spans="1:17" ht="12.75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</row>
    <row r="875" spans="1:17" ht="12.75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</row>
    <row r="876" spans="1:17" ht="12.75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</row>
    <row r="877" spans="1:17" ht="12.75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</row>
    <row r="878" spans="1:17" ht="12.75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</row>
    <row r="879" spans="1:17" ht="12.75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</row>
    <row r="880" spans="1:17" ht="12.75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</row>
    <row r="881" spans="1:17" ht="12.75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</row>
    <row r="882" spans="1:17" ht="12.75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</row>
    <row r="883" spans="1:17" ht="12.75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</row>
    <row r="884" spans="1:17" ht="12.75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</row>
    <row r="885" spans="1:17" ht="12.75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</row>
    <row r="886" spans="1:17" ht="12.75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</row>
    <row r="887" spans="1:17" ht="12.75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</row>
    <row r="888" spans="1:17" ht="12.75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</row>
    <row r="889" spans="1:17" ht="12.75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</row>
    <row r="890" spans="1:17" ht="12.7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</row>
    <row r="891" spans="1:17" ht="12.75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</row>
    <row r="892" spans="1:17" ht="12.75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</row>
    <row r="893" spans="1:17" ht="12.75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</row>
    <row r="894" spans="1:17" ht="12.7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</row>
    <row r="895" spans="1:17" ht="12.7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</row>
    <row r="896" spans="1:17" ht="12.75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</row>
    <row r="897" spans="1:17" ht="12.75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</row>
    <row r="898" spans="1:17" ht="12.75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</row>
    <row r="899" spans="1:17" ht="12.75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</row>
    <row r="900" spans="1:17" ht="12.7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</row>
    <row r="901" spans="1:17" ht="12.75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</row>
    <row r="902" spans="1:17" ht="12.75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</row>
    <row r="903" spans="1:17" ht="12.75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</row>
    <row r="904" spans="1:17" ht="12.75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</row>
    <row r="905" spans="1:17" ht="12.7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</row>
    <row r="906" spans="1:17" ht="12.75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</row>
    <row r="907" spans="1:17" ht="12.75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</row>
    <row r="908" spans="1:17" ht="12.75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</row>
    <row r="909" spans="1:17" ht="12.75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</row>
    <row r="910" spans="1:17" ht="12.75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</row>
    <row r="911" spans="1:17" ht="12.75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</row>
    <row r="912" spans="1:17" ht="12.75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</row>
    <row r="913" spans="1:17" ht="12.7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</row>
    <row r="914" spans="1:17" ht="12.75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</row>
    <row r="915" spans="1:17" ht="12.7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</row>
    <row r="916" spans="1:17" ht="12.75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</row>
    <row r="917" spans="1:17" ht="12.7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</row>
    <row r="918" spans="1:17" ht="12.7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</row>
    <row r="919" spans="1:17" ht="12.7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</row>
    <row r="920" spans="1:17" ht="12.7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</row>
    <row r="921" spans="1:17" ht="12.7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</row>
    <row r="922" spans="1:17" ht="12.7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</row>
    <row r="923" spans="1:17" ht="12.7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</row>
    <row r="924" spans="1:17" ht="12.7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</row>
    <row r="925" spans="1:17" ht="12.7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</row>
    <row r="926" spans="1:17" ht="12.7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</row>
    <row r="927" spans="1:17" ht="12.7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</row>
    <row r="928" spans="1:17" ht="12.7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</row>
    <row r="929" spans="1:17" ht="12.7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</row>
    <row r="930" spans="1:17" ht="12.7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</row>
    <row r="931" spans="1:17" ht="12.7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</row>
    <row r="932" spans="1:17" ht="12.7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</row>
    <row r="933" spans="1:17" ht="12.7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</row>
    <row r="934" spans="1:17" ht="12.75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</row>
    <row r="935" spans="1:17" ht="12.7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</row>
    <row r="936" spans="1:17" ht="12.75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</row>
    <row r="937" spans="1:17" ht="12.7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</row>
    <row r="938" spans="1:17" ht="12.75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</row>
    <row r="939" spans="1:17" ht="12.7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</row>
    <row r="940" spans="1:17" ht="12.75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</row>
    <row r="941" spans="1:17" ht="12.7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</row>
    <row r="942" spans="1:17" ht="12.75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</row>
    <row r="943" spans="1:17" ht="12.75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</row>
    <row r="944" spans="1:17" ht="12.75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</row>
    <row r="945" spans="1:17" ht="12.7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</row>
    <row r="946" spans="1:17" ht="12.75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</row>
    <row r="947" spans="1:17" ht="12.75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</row>
    <row r="948" spans="1:17" ht="12.75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</row>
    <row r="949" spans="1:17" ht="12.7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</row>
    <row r="950" spans="1:17" ht="12.75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</row>
    <row r="951" spans="1:17" ht="12.75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</row>
    <row r="952" spans="1:17" ht="12.75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</row>
    <row r="953" spans="1:17" ht="12.7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</row>
    <row r="954" spans="1:17" ht="12.75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</row>
    <row r="955" spans="1:17" ht="12.7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</row>
    <row r="956" spans="1:17" ht="12.7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</row>
    <row r="957" spans="1:17" ht="12.75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</row>
    <row r="958" spans="1:17" ht="12.75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</row>
    <row r="959" spans="1:17" ht="12.7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</row>
    <row r="960" spans="1:17" ht="12.75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</row>
    <row r="961" spans="1:17" ht="12.75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</row>
    <row r="962" spans="1:17" ht="12.7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</row>
    <row r="963" spans="1:17" ht="12.75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</row>
    <row r="964" spans="1:17" ht="12.7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</row>
    <row r="965" spans="1:17" ht="12.75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</row>
    <row r="966" spans="1:17" ht="12.75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</row>
    <row r="967" spans="1:17" ht="12.7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</row>
    <row r="968" spans="1:17" ht="12.75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</row>
    <row r="969" spans="1:17" ht="12.7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</row>
    <row r="970" spans="1:17" ht="12.75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</row>
    <row r="971" spans="1:17" ht="12.7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</row>
    <row r="972" spans="1:17" ht="12.7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</row>
    <row r="973" spans="1:17" ht="12.75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</row>
    <row r="974" spans="1:17" ht="12.7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</row>
    <row r="975" spans="1:17" ht="12.7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</row>
    <row r="976" spans="1:17" ht="12.7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</row>
    <row r="977" spans="1:17" ht="12.7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</row>
    <row r="978" spans="1:17" ht="12.7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</row>
    <row r="979" spans="1:17" ht="12.7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</row>
    <row r="980" spans="1:17" ht="12.7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</row>
    <row r="981" spans="1:17" ht="12.7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</row>
    <row r="982" spans="1:17" ht="12.7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</row>
    <row r="983" spans="1:17" ht="12.7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</row>
    <row r="984" spans="1:17" ht="12.7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</row>
    <row r="985" spans="1:17" ht="12.7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</row>
    <row r="986" spans="1:17" ht="12.7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</row>
    <row r="987" spans="1:17" ht="12.7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</row>
    <row r="988" spans="1:17" ht="12.7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</row>
    <row r="989" spans="1:17" ht="12.7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</row>
    <row r="990" spans="1:17" ht="12.7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</row>
    <row r="991" spans="1:17" ht="12.7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</row>
    <row r="992" spans="1:17" ht="12.7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</row>
    <row r="993" spans="1:17" ht="12.7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</row>
    <row r="994" spans="1:17" ht="12.7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</row>
    <row r="995" spans="1:17" ht="12.75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</row>
    <row r="996" spans="1:17" ht="12.75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</row>
    <row r="997" spans="1:17" ht="12.75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</row>
    <row r="998" spans="1:17" ht="12.75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</row>
    <row r="999" spans="1:17" ht="12.75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</row>
    <row r="1000" spans="1:17" ht="12.75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</row>
    <row r="1001" spans="1:17" ht="12.75">
      <c r="A1001" s="106"/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</row>
    <row r="1002" spans="1:17" ht="12.75">
      <c r="A1002" s="106"/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</row>
    <row r="1003" spans="1:17" ht="12.75">
      <c r="A1003" s="106"/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</row>
    <row r="1004" spans="1:17" ht="12.75">
      <c r="A1004" s="106"/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</row>
    <row r="1005" spans="1:17" ht="12.75">
      <c r="A1005" s="106"/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</row>
    <row r="1006" spans="1:17" ht="12.75">
      <c r="A1006" s="106"/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</row>
    <row r="1007" spans="1:17" ht="12.75">
      <c r="A1007" s="106"/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</row>
    <row r="1008" spans="1:17" ht="12.75">
      <c r="A1008" s="106"/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</row>
    <row r="1009" spans="1:17" ht="12.75">
      <c r="A1009" s="106"/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</row>
    <row r="1010" spans="1:17" ht="12.75">
      <c r="A1010" s="106"/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</row>
    <row r="1011" spans="1:17" ht="12.75">
      <c r="A1011" s="106"/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</row>
    <row r="1012" spans="1:17" ht="12.75">
      <c r="A1012" s="106"/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</row>
    <row r="1013" spans="1:17" ht="12.75">
      <c r="A1013" s="106"/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</row>
    <row r="1014" spans="1:17" ht="12.75">
      <c r="A1014" s="106"/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</row>
    <row r="1015" spans="1:17" ht="12.75">
      <c r="A1015" s="106"/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</row>
    <row r="1016" spans="1:17" ht="12.75">
      <c r="A1016" s="106"/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</row>
    <row r="1017" spans="1:17" ht="12.75">
      <c r="A1017" s="106"/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</row>
    <row r="1018" spans="1:17" ht="12.75">
      <c r="A1018" s="106"/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</row>
    <row r="1019" spans="1:17" ht="12.75">
      <c r="A1019" s="106"/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</row>
    <row r="1020" spans="1:17" ht="12.75">
      <c r="A1020" s="106"/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</row>
    <row r="1021" spans="1:17" ht="12.75">
      <c r="A1021" s="106"/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</row>
    <row r="1022" spans="1:17" ht="12.75">
      <c r="A1022" s="106"/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</row>
    <row r="1023" spans="1:17" ht="12.75">
      <c r="A1023" s="106"/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</row>
    <row r="1024" spans="1:17" ht="12.75">
      <c r="A1024" s="106"/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</row>
    <row r="1025" spans="1:17" ht="12.75">
      <c r="A1025" s="106"/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</row>
    <row r="1026" spans="1:17" ht="12.75">
      <c r="A1026" s="106"/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</row>
    <row r="1027" spans="1:17" ht="12.75">
      <c r="A1027" s="106"/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</row>
    <row r="1028" spans="1:17" ht="12.75">
      <c r="A1028" s="106"/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</row>
    <row r="1029" spans="1:17" ht="12.75">
      <c r="A1029" s="106"/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</row>
    <row r="1030" spans="1:17" ht="12.75">
      <c r="A1030" s="106"/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</row>
    <row r="1031" spans="1:17" ht="12.75">
      <c r="A1031" s="106"/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</row>
    <row r="1032" spans="1:17" ht="12.75">
      <c r="A1032" s="106"/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</row>
    <row r="1033" spans="1:17" ht="12.75">
      <c r="A1033" s="106"/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</row>
    <row r="1034" spans="1:17" ht="12.75">
      <c r="A1034" s="106"/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</row>
    <row r="1035" spans="1:17" ht="12.75">
      <c r="A1035" s="106"/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</row>
    <row r="1036" spans="1:17" ht="12.75">
      <c r="A1036" s="106"/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</row>
    <row r="1037" spans="1:17" ht="12.75">
      <c r="A1037" s="106"/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</row>
    <row r="1038" spans="1:17" ht="12.75">
      <c r="A1038" s="106"/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</row>
    <row r="1039" spans="1:17" ht="12.75">
      <c r="A1039" s="106"/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</row>
    <row r="1040" spans="1:17" ht="12.75">
      <c r="A1040" s="106"/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</row>
    <row r="1041" spans="1:17" ht="12.75">
      <c r="A1041" s="106"/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</row>
    <row r="1042" spans="1:17" ht="12.75">
      <c r="A1042" s="106"/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</row>
    <row r="1043" spans="1:17" ht="12.75">
      <c r="A1043" s="106"/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</row>
    <row r="1044" spans="1:17" ht="12.75">
      <c r="A1044" s="106"/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</row>
    <row r="1045" spans="1:17" ht="12.75">
      <c r="A1045" s="106"/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</row>
    <row r="1046" spans="1:17" ht="12.75">
      <c r="A1046" s="106"/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</row>
    <row r="1047" spans="1:17" ht="12.75">
      <c r="A1047" s="106"/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</row>
    <row r="1048" spans="1:17" ht="12.75">
      <c r="A1048" s="106"/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</row>
    <row r="1049" spans="1:17" ht="12.75">
      <c r="A1049" s="106"/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</row>
    <row r="1050" spans="1:17" ht="12.75">
      <c r="A1050" s="106"/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</row>
    <row r="1051" spans="1:17" ht="12.75">
      <c r="A1051" s="106"/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</row>
    <row r="1052" spans="1:17" ht="12.75">
      <c r="A1052" s="106"/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</row>
    <row r="1053" spans="1:17" ht="12.75">
      <c r="A1053" s="106"/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</row>
    <row r="1054" spans="1:17" ht="12.75">
      <c r="A1054" s="106"/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</row>
    <row r="1055" spans="1:17" ht="12.75">
      <c r="A1055" s="106"/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</row>
    <row r="1056" spans="1:17" ht="12.75">
      <c r="A1056" s="106"/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</row>
    <row r="1057" spans="1:17" ht="12.75">
      <c r="A1057" s="106"/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</row>
    <row r="1058" spans="1:17" ht="12.75">
      <c r="A1058" s="106"/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</row>
    <row r="1059" spans="1:17" ht="12.75">
      <c r="A1059" s="106"/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</row>
    <row r="1060" spans="1:17" ht="12.75">
      <c r="A1060" s="106"/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</row>
    <row r="1061" spans="1:17" ht="12.75">
      <c r="A1061" s="106"/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</row>
    <row r="1062" spans="1:17" ht="12.75">
      <c r="A1062" s="106"/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</row>
    <row r="1063" spans="1:17" ht="12.75">
      <c r="A1063" s="106"/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</row>
    <row r="1064" spans="1:17" ht="12.75">
      <c r="A1064" s="106"/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</row>
    <row r="1065" spans="1:17" ht="12.75">
      <c r="A1065" s="106"/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</row>
    <row r="1066" spans="1:17" ht="12.75">
      <c r="A1066" s="106"/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</row>
    <row r="1067" spans="1:17" ht="12.75">
      <c r="A1067" s="106"/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</row>
    <row r="1068" spans="1:17" ht="12.75">
      <c r="A1068" s="106"/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</row>
    <row r="1069" spans="1:17" ht="12.75">
      <c r="A1069" s="106"/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</row>
    <row r="1070" spans="1:17" ht="12.75">
      <c r="A1070" s="106"/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</row>
    <row r="1071" spans="1:17" ht="12.75">
      <c r="A1071" s="106"/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</row>
    <row r="1072" spans="1:17" ht="12.75">
      <c r="A1072" s="106"/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</row>
    <row r="1073" spans="1:17" ht="12.75">
      <c r="A1073" s="106"/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</row>
    <row r="1074" spans="1:17" ht="12.75">
      <c r="A1074" s="106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</row>
    <row r="1075" spans="1:17" ht="12.75">
      <c r="A1075" s="106"/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</row>
    <row r="1076" spans="1:17" ht="12.75">
      <c r="A1076" s="106"/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</row>
    <row r="1077" spans="1:17" ht="12.75">
      <c r="A1077" s="106"/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</row>
    <row r="1078" spans="1:17" ht="12.75">
      <c r="A1078" s="106"/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</row>
    <row r="1079" spans="1:17" ht="12.75">
      <c r="A1079" s="106"/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</row>
    <row r="1080" spans="1:17" ht="12.75">
      <c r="A1080" s="106"/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</row>
    <row r="1081" spans="1:17" ht="12.75">
      <c r="A1081" s="106"/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</row>
    <row r="1082" spans="1:17" ht="12.75">
      <c r="A1082" s="106"/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</row>
    <row r="1083" spans="1:17" ht="12.75">
      <c r="A1083" s="106"/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</row>
    <row r="1084" spans="1:17" ht="12.75">
      <c r="A1084" s="106"/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</row>
    <row r="1085" spans="1:17" ht="12.75">
      <c r="A1085" s="106"/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</row>
    <row r="1086" spans="1:17" ht="12.75">
      <c r="A1086" s="106"/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</row>
    <row r="1087" spans="1:17" ht="12.75">
      <c r="A1087" s="106"/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</row>
    <row r="1088" spans="1:17" ht="12.75">
      <c r="A1088" s="106"/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</row>
    <row r="1089" spans="1:17" ht="12.75">
      <c r="A1089" s="106"/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</row>
    <row r="1090" spans="1:17" ht="12.75">
      <c r="A1090" s="106"/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</row>
    <row r="1091" spans="1:17" ht="12.75">
      <c r="A1091" s="106"/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</row>
    <row r="1092" spans="1:17" ht="12.75">
      <c r="A1092" s="106"/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</row>
    <row r="1093" spans="1:17" ht="12.75">
      <c r="A1093" s="106"/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</row>
    <row r="1094" spans="1:17" ht="12.75">
      <c r="A1094" s="106"/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</row>
    <row r="1095" spans="1:17" ht="12.75">
      <c r="A1095" s="106"/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</row>
    <row r="1096" spans="1:17" ht="12.75">
      <c r="A1096" s="106"/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</row>
    <row r="1097" spans="1:17" ht="12.75">
      <c r="A1097" s="106"/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</row>
    <row r="1098" spans="1:17" ht="12.75">
      <c r="A1098" s="106"/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</row>
    <row r="1099" spans="1:17" ht="12.75">
      <c r="A1099" s="106"/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</row>
    <row r="1100" spans="1:17" ht="12.75">
      <c r="A1100" s="106"/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</row>
    <row r="1101" spans="1:17" ht="12.75">
      <c r="A1101" s="106"/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</row>
    <row r="1102" spans="1:17" ht="12.75">
      <c r="A1102" s="106"/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</row>
    <row r="1103" spans="1:17" ht="12.75">
      <c r="A1103" s="106"/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</row>
    <row r="1104" spans="1:17" ht="12.75">
      <c r="A1104" s="106"/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</row>
    <row r="1105" spans="1:17" ht="12.75">
      <c r="A1105" s="106"/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</row>
    <row r="1106" spans="1:17" ht="12.75">
      <c r="A1106" s="106"/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</row>
    <row r="1107" spans="1:17" ht="12.75">
      <c r="A1107" s="106"/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</row>
    <row r="1108" spans="1:17" ht="12.75">
      <c r="A1108" s="106"/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</row>
    <row r="1109" spans="1:17" ht="12.75">
      <c r="A1109" s="106"/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</row>
    <row r="1110" spans="1:17" ht="12.75">
      <c r="A1110" s="106"/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</row>
    <row r="1111" spans="1:17" ht="12.75">
      <c r="A1111" s="106"/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</row>
    <row r="1112" spans="1:17" ht="12.75">
      <c r="A1112" s="106"/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</row>
    <row r="1113" spans="1:17" ht="12.75">
      <c r="A1113" s="106"/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</row>
    <row r="1114" spans="1:17" ht="12.75">
      <c r="A1114" s="106"/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</row>
    <row r="1115" spans="1:17" ht="12.75">
      <c r="A1115" s="106"/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</row>
    <row r="1116" spans="1:17" ht="12.75">
      <c r="A1116" s="106"/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</row>
    <row r="1117" spans="1:17" ht="12.75">
      <c r="A1117" s="106"/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</row>
    <row r="1118" spans="1:17" ht="12.75">
      <c r="A1118" s="106"/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</row>
    <row r="1119" spans="1:17" ht="12.75">
      <c r="A1119" s="106"/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</row>
    <row r="1120" spans="1:17" ht="12.75">
      <c r="A1120" s="106"/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</row>
    <row r="1121" spans="1:17" ht="12.75">
      <c r="A1121" s="106"/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</row>
    <row r="1122" spans="1:17" ht="12.75">
      <c r="A1122" s="106"/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</row>
    <row r="1123" spans="1:17" ht="12.75">
      <c r="A1123" s="106"/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</row>
    <row r="1124" spans="1:17" ht="12.75">
      <c r="A1124" s="106"/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</row>
    <row r="1125" spans="1:17" ht="12.75">
      <c r="A1125" s="106"/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</row>
    <row r="1126" spans="1:17" ht="12.75">
      <c r="A1126" s="106"/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</row>
    <row r="1127" spans="1:17" ht="12.75">
      <c r="A1127" s="106"/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</row>
    <row r="1128" spans="1:17" ht="12.75">
      <c r="A1128" s="106"/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</row>
    <row r="1129" spans="1:17" ht="12.75">
      <c r="A1129" s="106"/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</row>
    <row r="1130" spans="1:17" ht="12.75">
      <c r="A1130" s="106"/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</row>
    <row r="1131" spans="1:17" ht="12.75">
      <c r="A1131" s="106"/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</row>
    <row r="1132" spans="1:17" ht="12.75">
      <c r="A1132" s="106"/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</row>
    <row r="1133" spans="1:17" ht="12.75">
      <c r="A1133" s="106"/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</row>
    <row r="1134" spans="1:17" ht="12.75">
      <c r="A1134" s="106"/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</row>
    <row r="1135" spans="1:17" ht="12.75">
      <c r="A1135" s="106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</row>
    <row r="1136" spans="1:17" ht="12.75">
      <c r="A1136" s="106"/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</row>
    <row r="1137" spans="1:17" ht="12.75">
      <c r="A1137" s="106"/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</row>
    <row r="1138" spans="1:17" ht="12.75">
      <c r="A1138" s="106"/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</row>
    <row r="1139" spans="1:17" ht="12.75">
      <c r="A1139" s="106"/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</row>
    <row r="1140" spans="1:17" ht="12.75">
      <c r="A1140" s="106"/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</row>
    <row r="1141" spans="1:17" ht="12.75">
      <c r="A1141" s="106"/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</row>
    <row r="1142" spans="1:17" ht="12.75">
      <c r="A1142" s="106"/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</row>
    <row r="1143" spans="1:17" ht="12.75">
      <c r="A1143" s="106"/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</row>
    <row r="1144" spans="1:17" ht="12.75">
      <c r="A1144" s="106"/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</row>
    <row r="1145" spans="1:17" ht="12.75">
      <c r="A1145" s="106"/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</row>
    <row r="1146" spans="1:17" ht="12.75">
      <c r="A1146" s="106"/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</row>
    <row r="1147" spans="1:17" ht="12.75">
      <c r="A1147" s="106"/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</row>
    <row r="1148" spans="1:17" ht="12.75">
      <c r="A1148" s="106"/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</row>
    <row r="1149" spans="1:17" ht="12.75">
      <c r="A1149" s="106"/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</row>
    <row r="1150" spans="1:17" ht="12.75">
      <c r="A1150" s="106"/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</row>
    <row r="1151" spans="1:17" ht="12.75">
      <c r="A1151" s="106"/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</row>
    <row r="1152" spans="1:17" ht="12.75">
      <c r="A1152" s="106"/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</row>
    <row r="1153" spans="1:17" ht="12.75">
      <c r="A1153" s="106"/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</row>
    <row r="1154" spans="1:17" ht="12.75">
      <c r="A1154" s="106"/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</row>
    <row r="1155" spans="1:17" ht="12.75">
      <c r="A1155" s="106"/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</row>
    <row r="1156" spans="1:17" ht="12.75">
      <c r="A1156" s="106"/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</row>
    <row r="1157" spans="1:17" ht="12.75">
      <c r="A1157" s="106"/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</row>
    <row r="1158" spans="1:17" ht="12.75">
      <c r="A1158" s="106"/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</row>
    <row r="1159" spans="1:17" ht="12.75">
      <c r="A1159" s="106"/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</row>
    <row r="1160" spans="1:17" ht="12.75">
      <c r="A1160" s="106"/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</row>
    <row r="1161" spans="1:17" ht="12.75">
      <c r="A1161" s="106"/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</row>
    <row r="1162" spans="1:17" ht="12.75">
      <c r="A1162" s="106"/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</row>
    <row r="1163" spans="1:17" ht="12.75">
      <c r="A1163" s="106"/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</row>
    <row r="1164" spans="1:17" ht="12.75">
      <c r="A1164" s="106"/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</row>
    <row r="1165" spans="1:17" ht="12.75">
      <c r="A1165" s="106"/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</row>
    <row r="1166" spans="1:17" ht="12.75">
      <c r="A1166" s="106"/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</row>
    <row r="1167" spans="1:17" ht="12.75">
      <c r="A1167" s="106"/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</row>
    <row r="1168" spans="1:17" ht="12.75">
      <c r="A1168" s="106"/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</row>
    <row r="1169" spans="1:17" ht="12.75">
      <c r="A1169" s="106"/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</row>
    <row r="1170" spans="1:17" ht="12.75">
      <c r="A1170" s="106"/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</row>
    <row r="1171" spans="1:17" ht="12.75">
      <c r="A1171" s="106"/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</row>
    <row r="1172" spans="1:17" ht="12.75">
      <c r="A1172" s="106"/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</row>
    <row r="1173" spans="1:17" ht="12.75">
      <c r="A1173" s="106"/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</row>
    <row r="1174" spans="1:17" ht="12.75">
      <c r="A1174" s="106"/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</row>
    <row r="1175" spans="1:17" ht="12.75">
      <c r="A1175" s="106"/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</row>
    <row r="1176" spans="1:17" ht="12.75">
      <c r="A1176" s="106"/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</row>
    <row r="1177" spans="1:17" ht="12.75">
      <c r="A1177" s="106"/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</row>
    <row r="1178" spans="1:17" ht="12.75">
      <c r="A1178" s="106"/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</row>
    <row r="1179" spans="1:17" ht="12.75">
      <c r="A1179" s="106"/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</row>
    <row r="1180" spans="1:17" ht="12.75">
      <c r="A1180" s="106"/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</row>
    <row r="1181" spans="1:17" ht="12.75">
      <c r="A1181" s="106"/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</row>
    <row r="1182" spans="1:17" ht="12.75">
      <c r="A1182" s="106"/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</row>
    <row r="1183" spans="1:17" ht="12.75">
      <c r="A1183" s="106"/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</row>
    <row r="1184" spans="1:17" ht="12.75">
      <c r="A1184" s="106"/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</row>
    <row r="1185" spans="1:17" ht="12.75">
      <c r="A1185" s="106"/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</row>
    <row r="1186" spans="1:17" ht="12.75">
      <c r="A1186" s="106"/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</row>
    <row r="1187" spans="1:17" ht="12.75">
      <c r="A1187" s="106"/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</row>
    <row r="1188" spans="1:17" ht="12.75">
      <c r="A1188" s="106"/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</row>
    <row r="1189" spans="1:17" ht="12.75">
      <c r="A1189" s="106"/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</row>
    <row r="1190" spans="1:17" ht="12.75">
      <c r="A1190" s="106"/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</row>
    <row r="1191" spans="1:17" ht="12.75">
      <c r="A1191" s="106"/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</row>
    <row r="1192" spans="1:17" ht="12.75">
      <c r="A1192" s="106"/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</row>
    <row r="1193" spans="1:17" ht="12.75">
      <c r="A1193" s="106"/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</row>
    <row r="1194" spans="1:17" ht="12.75">
      <c r="A1194" s="106"/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</row>
    <row r="1195" spans="1:17" ht="12.75">
      <c r="A1195" s="106"/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</row>
    <row r="1196" spans="1:17" ht="12.75">
      <c r="A1196" s="106"/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</row>
    <row r="1197" spans="1:17" ht="12.75">
      <c r="A1197" s="106"/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</row>
    <row r="1198" spans="1:17" ht="12.75">
      <c r="A1198" s="106"/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</row>
    <row r="1199" spans="1:17" ht="12.75">
      <c r="A1199" s="106"/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</row>
    <row r="1200" spans="1:17" ht="12.75">
      <c r="A1200" s="106"/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</row>
    <row r="1201" spans="1:17" ht="12.75">
      <c r="A1201" s="106"/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</row>
    <row r="1202" spans="1:17" ht="12.75">
      <c r="A1202" s="106"/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</row>
    <row r="1203" spans="1:17" ht="12.75">
      <c r="A1203" s="106"/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</row>
    <row r="1204" spans="1:17" ht="12.75">
      <c r="A1204" s="106"/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</row>
    <row r="1205" spans="1:17" ht="12.75">
      <c r="A1205" s="106"/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</row>
    <row r="1206" spans="1:17" ht="12.75">
      <c r="A1206" s="106"/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</row>
    <row r="1207" spans="1:17" ht="12.75">
      <c r="A1207" s="106"/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</row>
    <row r="1208" spans="1:17" ht="12.75">
      <c r="A1208" s="106"/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</row>
    <row r="1209" spans="1:17" ht="12.75">
      <c r="A1209" s="106"/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</row>
    <row r="1210" spans="1:17" ht="12.75">
      <c r="A1210" s="106"/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</row>
    <row r="1211" spans="1:17" ht="12.75">
      <c r="A1211" s="106"/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</row>
    <row r="1212" spans="1:17" ht="12.75">
      <c r="A1212" s="106"/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</row>
    <row r="1213" spans="1:17" ht="12.75">
      <c r="A1213" s="106"/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</row>
    <row r="1214" spans="1:17" ht="12.75">
      <c r="A1214" s="106"/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00390625" defaultRowHeight="12.75"/>
  <cols>
    <col min="1" max="1" width="26.375" style="0" customWidth="1"/>
    <col min="2" max="4" width="11.75390625" style="0" customWidth="1"/>
    <col min="5" max="5" width="8.375" style="0" customWidth="1"/>
    <col min="6" max="6" width="11.75390625" style="0" customWidth="1"/>
    <col min="7" max="7" width="8.375" style="0" customWidth="1"/>
    <col min="8" max="8" width="10.125" style="0" customWidth="1"/>
    <col min="9" max="9" width="9.25390625" style="0" customWidth="1"/>
    <col min="11" max="11" width="15.25390625" style="0" customWidth="1"/>
  </cols>
  <sheetData>
    <row r="1" ht="18.75">
      <c r="A1" s="210" t="s">
        <v>57</v>
      </c>
    </row>
    <row r="2" spans="1:11" ht="16.5" thickBot="1">
      <c r="A2" s="211"/>
      <c r="C2" s="212"/>
      <c r="K2" s="106" t="s">
        <v>58</v>
      </c>
    </row>
    <row r="3" spans="1:11" ht="14.25" thickBot="1" thickTop="1">
      <c r="A3" s="213" t="s">
        <v>59</v>
      </c>
      <c r="B3" s="214"/>
      <c r="C3" s="214" t="s">
        <v>60</v>
      </c>
      <c r="D3" s="214"/>
      <c r="E3" s="214"/>
      <c r="F3" s="214"/>
      <c r="G3" s="215"/>
      <c r="H3" s="216" t="s">
        <v>61</v>
      </c>
      <c r="I3" s="217"/>
      <c r="J3" s="217"/>
      <c r="K3" s="218"/>
    </row>
    <row r="4" spans="1:11" ht="13.5" thickTop="1">
      <c r="A4" s="114"/>
      <c r="B4" s="169"/>
      <c r="C4" s="219"/>
      <c r="D4" s="220" t="s">
        <v>62</v>
      </c>
      <c r="E4" s="9" t="s">
        <v>6</v>
      </c>
      <c r="F4" s="220" t="s">
        <v>62</v>
      </c>
      <c r="G4" s="9" t="s">
        <v>8</v>
      </c>
      <c r="H4" s="220" t="s">
        <v>63</v>
      </c>
      <c r="I4" s="9" t="s">
        <v>62</v>
      </c>
      <c r="J4" s="220" t="s">
        <v>64</v>
      </c>
      <c r="K4" s="63" t="s">
        <v>65</v>
      </c>
    </row>
    <row r="5" spans="1:11" ht="13.5">
      <c r="A5" s="221" t="s">
        <v>66</v>
      </c>
      <c r="B5" s="220" t="s">
        <v>30</v>
      </c>
      <c r="C5" s="9" t="s">
        <v>31</v>
      </c>
      <c r="D5" s="220" t="s">
        <v>67</v>
      </c>
      <c r="E5" s="9" t="s">
        <v>37</v>
      </c>
      <c r="F5" s="220" t="s">
        <v>67</v>
      </c>
      <c r="G5" s="9" t="s">
        <v>32</v>
      </c>
      <c r="H5" s="220" t="s">
        <v>10</v>
      </c>
      <c r="I5" s="9" t="s">
        <v>67</v>
      </c>
      <c r="J5" s="220" t="s">
        <v>68</v>
      </c>
      <c r="K5" s="63" t="s">
        <v>69</v>
      </c>
    </row>
    <row r="6" spans="1:11" ht="13.5" thickBot="1">
      <c r="A6" s="222"/>
      <c r="B6" s="223"/>
      <c r="C6" s="224"/>
      <c r="D6" s="225">
        <v>40543</v>
      </c>
      <c r="E6" s="224">
        <v>2010</v>
      </c>
      <c r="F6" s="225">
        <v>40178</v>
      </c>
      <c r="G6" s="224"/>
      <c r="H6" s="223" t="s">
        <v>11</v>
      </c>
      <c r="I6" s="226">
        <v>40543</v>
      </c>
      <c r="J6" s="223"/>
      <c r="K6" s="227" t="s">
        <v>70</v>
      </c>
    </row>
    <row r="7" spans="1:11" ht="13.5" thickTop="1">
      <c r="A7" s="228" t="s">
        <v>71</v>
      </c>
      <c r="B7" s="229">
        <v>2338155</v>
      </c>
      <c r="C7" s="230">
        <v>3450741.7</v>
      </c>
      <c r="D7" s="229">
        <v>3315330.3</v>
      </c>
      <c r="E7" s="231">
        <v>96.1</v>
      </c>
      <c r="F7" s="229">
        <v>2415349.4</v>
      </c>
      <c r="G7" s="231">
        <v>1.37</v>
      </c>
      <c r="H7" s="232">
        <v>0</v>
      </c>
      <c r="I7" s="233">
        <v>0</v>
      </c>
      <c r="J7" s="232">
        <v>0</v>
      </c>
      <c r="K7" s="234">
        <v>0</v>
      </c>
    </row>
    <row r="8" spans="1:11" ht="12.75">
      <c r="A8" s="121" t="s">
        <v>72</v>
      </c>
      <c r="B8" s="235">
        <v>318</v>
      </c>
      <c r="C8" s="236">
        <v>3193</v>
      </c>
      <c r="D8" s="235">
        <v>1650.3</v>
      </c>
      <c r="E8" s="237">
        <v>51.68</v>
      </c>
      <c r="F8" s="235">
        <v>2271.8</v>
      </c>
      <c r="G8" s="237">
        <v>0.73</v>
      </c>
      <c r="H8" s="238">
        <v>0</v>
      </c>
      <c r="I8" s="239">
        <v>0</v>
      </c>
      <c r="J8" s="238">
        <v>0</v>
      </c>
      <c r="K8" s="240">
        <v>0</v>
      </c>
    </row>
    <row r="9" spans="1:11" ht="12.75">
      <c r="A9" s="121" t="s">
        <v>73</v>
      </c>
      <c r="B9" s="235">
        <v>8668322</v>
      </c>
      <c r="C9" s="236">
        <v>12306234.7</v>
      </c>
      <c r="D9" s="235">
        <v>12299437.4</v>
      </c>
      <c r="E9" s="237">
        <v>99.9</v>
      </c>
      <c r="F9" s="235">
        <v>804481.6</v>
      </c>
      <c r="G9" s="237">
        <v>15.29</v>
      </c>
      <c r="H9" s="238">
        <v>0</v>
      </c>
      <c r="I9" s="239">
        <v>0</v>
      </c>
      <c r="J9" s="238">
        <v>0</v>
      </c>
      <c r="K9" s="240">
        <v>0</v>
      </c>
    </row>
    <row r="10" spans="1:11" ht="12.75">
      <c r="A10" s="121" t="s">
        <v>21</v>
      </c>
      <c r="B10" s="235">
        <v>0</v>
      </c>
      <c r="C10" s="236">
        <v>37553</v>
      </c>
      <c r="D10" s="235">
        <v>33528.6</v>
      </c>
      <c r="E10" s="237">
        <v>89.28</v>
      </c>
      <c r="F10" s="235">
        <v>22371.1</v>
      </c>
      <c r="G10" s="237">
        <v>1.5</v>
      </c>
      <c r="H10" s="238">
        <v>0</v>
      </c>
      <c r="I10" s="239">
        <v>0</v>
      </c>
      <c r="J10" s="238">
        <v>0</v>
      </c>
      <c r="K10" s="240">
        <v>0</v>
      </c>
    </row>
    <row r="11" spans="1:11" ht="12.75">
      <c r="A11" s="121" t="s">
        <v>74</v>
      </c>
      <c r="B11" s="235">
        <v>0</v>
      </c>
      <c r="C11" s="236">
        <v>512</v>
      </c>
      <c r="D11" s="235">
        <v>511.8</v>
      </c>
      <c r="E11" s="237">
        <v>99.96</v>
      </c>
      <c r="F11" s="235">
        <v>20.2</v>
      </c>
      <c r="G11" s="237">
        <v>25.34</v>
      </c>
      <c r="H11" s="238">
        <v>0</v>
      </c>
      <c r="I11" s="239">
        <v>0</v>
      </c>
      <c r="J11" s="238">
        <v>0</v>
      </c>
      <c r="K11" s="240">
        <v>0</v>
      </c>
    </row>
    <row r="12" spans="1:11" ht="13.5" thickBot="1">
      <c r="A12" s="114" t="s">
        <v>75</v>
      </c>
      <c r="B12" s="241">
        <v>0</v>
      </c>
      <c r="C12" s="242">
        <v>0</v>
      </c>
      <c r="D12" s="241">
        <v>-1.5</v>
      </c>
      <c r="E12" s="42">
        <v>0</v>
      </c>
      <c r="F12" s="241">
        <v>-3.6</v>
      </c>
      <c r="G12" s="42">
        <v>0</v>
      </c>
      <c r="H12" s="243">
        <v>0</v>
      </c>
      <c r="I12" s="244">
        <v>0</v>
      </c>
      <c r="J12" s="243">
        <v>0</v>
      </c>
      <c r="K12" s="245">
        <v>0</v>
      </c>
    </row>
    <row r="13" spans="1:11" ht="14.25" thickBot="1">
      <c r="A13" s="246" t="s">
        <v>76</v>
      </c>
      <c r="B13" s="247">
        <v>11006795</v>
      </c>
      <c r="C13" s="248">
        <v>15798234.4</v>
      </c>
      <c r="D13" s="247">
        <v>15650456.9</v>
      </c>
      <c r="E13" s="57">
        <v>99.06</v>
      </c>
      <c r="F13" s="247">
        <v>3244490.5</v>
      </c>
      <c r="G13" s="57"/>
      <c r="H13" s="249">
        <v>0</v>
      </c>
      <c r="I13" s="250">
        <v>0</v>
      </c>
      <c r="J13" s="249">
        <v>0</v>
      </c>
      <c r="K13" s="251">
        <v>0</v>
      </c>
    </row>
    <row r="14" spans="1:11" ht="14.25" thickBot="1" thickTop="1">
      <c r="A14" s="252"/>
      <c r="B14" s="253"/>
      <c r="C14" s="214" t="s">
        <v>18</v>
      </c>
      <c r="D14" s="253"/>
      <c r="E14" s="253"/>
      <c r="F14" s="253"/>
      <c r="G14" s="254"/>
      <c r="H14" s="255" t="s">
        <v>61</v>
      </c>
      <c r="I14" s="217"/>
      <c r="J14" s="217"/>
      <c r="K14" s="218"/>
    </row>
    <row r="15" spans="1:11" ht="13.5" thickTop="1">
      <c r="A15" s="114"/>
      <c r="B15" s="169"/>
      <c r="C15" s="219"/>
      <c r="D15" s="220" t="s">
        <v>62</v>
      </c>
      <c r="E15" s="9" t="s">
        <v>6</v>
      </c>
      <c r="F15" s="220" t="s">
        <v>62</v>
      </c>
      <c r="G15" s="9" t="s">
        <v>8</v>
      </c>
      <c r="H15" s="220" t="s">
        <v>63</v>
      </c>
      <c r="I15" s="256" t="s">
        <v>62</v>
      </c>
      <c r="J15" s="220" t="s">
        <v>64</v>
      </c>
      <c r="K15" s="63" t="s">
        <v>65</v>
      </c>
    </row>
    <row r="16" spans="1:11" ht="13.5">
      <c r="A16" s="221" t="s">
        <v>77</v>
      </c>
      <c r="B16" s="220" t="s">
        <v>30</v>
      </c>
      <c r="C16" s="9" t="s">
        <v>31</v>
      </c>
      <c r="D16" s="220" t="s">
        <v>67</v>
      </c>
      <c r="E16" s="9" t="s">
        <v>37</v>
      </c>
      <c r="F16" s="220" t="s">
        <v>67</v>
      </c>
      <c r="G16" s="9" t="s">
        <v>32</v>
      </c>
      <c r="H16" s="220" t="s">
        <v>10</v>
      </c>
      <c r="I16" s="9" t="s">
        <v>67</v>
      </c>
      <c r="J16" s="220" t="s">
        <v>68</v>
      </c>
      <c r="K16" s="63" t="s">
        <v>69</v>
      </c>
    </row>
    <row r="17" spans="1:11" ht="13.5" thickBot="1">
      <c r="A17" s="222"/>
      <c r="B17" s="223"/>
      <c r="C17" s="224"/>
      <c r="D17" s="225">
        <v>40543</v>
      </c>
      <c r="E17" s="224">
        <v>2010</v>
      </c>
      <c r="F17" s="225">
        <v>40178</v>
      </c>
      <c r="G17" s="224"/>
      <c r="H17" s="223" t="s">
        <v>11</v>
      </c>
      <c r="I17" s="226">
        <v>40543</v>
      </c>
      <c r="J17" s="223"/>
      <c r="K17" s="227" t="s">
        <v>70</v>
      </c>
    </row>
    <row r="18" spans="1:11" ht="13.5" thickTop="1">
      <c r="A18" s="257" t="s">
        <v>71</v>
      </c>
      <c r="B18" s="229">
        <v>92160</v>
      </c>
      <c r="C18" s="230">
        <v>92230.1</v>
      </c>
      <c r="D18" s="229">
        <v>92230.1</v>
      </c>
      <c r="E18" s="231">
        <v>100</v>
      </c>
      <c r="F18" s="229">
        <v>93193.2</v>
      </c>
      <c r="G18" s="231">
        <v>0.99</v>
      </c>
      <c r="H18" s="232" t="s">
        <v>78</v>
      </c>
      <c r="I18" s="233" t="s">
        <v>78</v>
      </c>
      <c r="J18" s="232" t="s">
        <v>78</v>
      </c>
      <c r="K18" s="234" t="s">
        <v>78</v>
      </c>
    </row>
    <row r="19" spans="1:11" ht="13.5" thickBot="1">
      <c r="A19" s="114" t="s">
        <v>79</v>
      </c>
      <c r="B19" s="258">
        <v>43586</v>
      </c>
      <c r="C19" s="242">
        <v>53038.1</v>
      </c>
      <c r="D19" s="258">
        <v>53038.1</v>
      </c>
      <c r="E19" s="42">
        <v>100</v>
      </c>
      <c r="F19" s="258">
        <v>39909</v>
      </c>
      <c r="G19" s="42">
        <v>1.33</v>
      </c>
      <c r="H19" s="258">
        <v>19925</v>
      </c>
      <c r="I19" s="242">
        <v>19925</v>
      </c>
      <c r="J19" s="258">
        <v>100</v>
      </c>
      <c r="K19" s="259">
        <v>0</v>
      </c>
    </row>
    <row r="20" spans="1:11" ht="14.25" thickBot="1">
      <c r="A20" s="260" t="s">
        <v>76</v>
      </c>
      <c r="B20" s="247">
        <f>SUM(B18:B19)</f>
        <v>135746</v>
      </c>
      <c r="C20" s="248">
        <f>SUM(C18:C19)</f>
        <v>145268.2</v>
      </c>
      <c r="D20" s="247">
        <f>SUM(D18:D19)</f>
        <v>145268.2</v>
      </c>
      <c r="E20" s="57">
        <v>100</v>
      </c>
      <c r="F20" s="247">
        <v>133102.2</v>
      </c>
      <c r="G20" s="57">
        <v>1.09</v>
      </c>
      <c r="H20" s="247">
        <f>SUM(H19)</f>
        <v>19925</v>
      </c>
      <c r="I20" s="248">
        <f>SUM(I19)</f>
        <v>19925</v>
      </c>
      <c r="J20" s="247">
        <v>100</v>
      </c>
      <c r="K20" s="261">
        <v>0</v>
      </c>
    </row>
    <row r="21" spans="1:11" ht="14.25" thickBot="1" thickTop="1">
      <c r="A21" s="252"/>
      <c r="B21" s="253"/>
      <c r="C21" s="214" t="s">
        <v>80</v>
      </c>
      <c r="D21" s="253"/>
      <c r="E21" s="253"/>
      <c r="F21" s="253"/>
      <c r="G21" s="254"/>
      <c r="H21" s="255"/>
      <c r="I21" s="217"/>
      <c r="J21" s="217"/>
      <c r="K21" s="218"/>
    </row>
    <row r="22" spans="1:11" ht="13.5" thickTop="1">
      <c r="A22" s="114"/>
      <c r="B22" s="169"/>
      <c r="C22" s="219"/>
      <c r="D22" s="220" t="s">
        <v>62</v>
      </c>
      <c r="E22" s="9" t="s">
        <v>6</v>
      </c>
      <c r="F22" s="220" t="s">
        <v>62</v>
      </c>
      <c r="G22" s="9" t="s">
        <v>8</v>
      </c>
      <c r="H22" s="220"/>
      <c r="I22" s="262"/>
      <c r="J22" s="262"/>
      <c r="K22" s="116"/>
    </row>
    <row r="23" spans="1:11" ht="13.5">
      <c r="A23" s="221" t="s">
        <v>81</v>
      </c>
      <c r="B23" s="220" t="s">
        <v>30</v>
      </c>
      <c r="C23" s="9" t="s">
        <v>31</v>
      </c>
      <c r="D23" s="220" t="s">
        <v>67</v>
      </c>
      <c r="E23" s="9" t="s">
        <v>37</v>
      </c>
      <c r="F23" s="220" t="s">
        <v>67</v>
      </c>
      <c r="G23" s="9" t="s">
        <v>32</v>
      </c>
      <c r="H23" s="220"/>
      <c r="I23" s="220"/>
      <c r="J23" s="220"/>
      <c r="K23" s="116"/>
    </row>
    <row r="24" spans="1:11" ht="13.5" thickBot="1">
      <c r="A24" s="222"/>
      <c r="B24" s="223"/>
      <c r="C24" s="224"/>
      <c r="D24" s="225">
        <v>40543</v>
      </c>
      <c r="E24" s="224">
        <v>2010</v>
      </c>
      <c r="F24" s="225">
        <v>40178</v>
      </c>
      <c r="G24" s="224"/>
      <c r="H24" s="223"/>
      <c r="I24" s="225"/>
      <c r="J24" s="223"/>
      <c r="K24" s="263"/>
    </row>
    <row r="25" spans="1:11" ht="14.25" thickBot="1" thickTop="1">
      <c r="A25" s="114" t="s">
        <v>82</v>
      </c>
      <c r="B25" s="258">
        <v>0</v>
      </c>
      <c r="C25" s="264">
        <v>654855</v>
      </c>
      <c r="D25" s="258">
        <v>654855</v>
      </c>
      <c r="E25" s="42">
        <v>100</v>
      </c>
      <c r="F25" s="258">
        <v>8059959.5</v>
      </c>
      <c r="G25" s="265">
        <v>0.08</v>
      </c>
      <c r="H25" s="266"/>
      <c r="I25" s="267"/>
      <c r="J25" s="223"/>
      <c r="K25" s="268"/>
    </row>
    <row r="26" spans="1:11" ht="14.25" thickBot="1" thickTop="1">
      <c r="A26" s="252"/>
      <c r="B26" s="253"/>
      <c r="C26" s="253"/>
      <c r="D26" s="253"/>
      <c r="E26" s="253"/>
      <c r="F26" s="253"/>
      <c r="G26" s="253"/>
      <c r="H26" s="253"/>
      <c r="I26" s="253"/>
      <c r="J26" s="253"/>
      <c r="K26" s="269"/>
    </row>
    <row r="27" spans="1:11" ht="13.5" thickTop="1">
      <c r="A27" s="270" t="s">
        <v>54</v>
      </c>
      <c r="B27" s="271"/>
      <c r="C27" s="272"/>
      <c r="D27" s="271"/>
      <c r="E27" s="273"/>
      <c r="F27" s="271"/>
      <c r="G27" s="273"/>
      <c r="H27" s="274"/>
      <c r="I27" s="274"/>
      <c r="J27" s="274"/>
      <c r="K27" s="275"/>
    </row>
    <row r="28" spans="1:11" ht="13.5" thickBot="1">
      <c r="A28" s="276" t="s">
        <v>83</v>
      </c>
      <c r="B28" s="277">
        <v>11142541</v>
      </c>
      <c r="C28" s="12">
        <v>16598357.6</v>
      </c>
      <c r="D28" s="277">
        <v>16450581</v>
      </c>
      <c r="E28" s="54">
        <v>99.11</v>
      </c>
      <c r="F28" s="277">
        <v>11437552.2</v>
      </c>
      <c r="G28" s="54">
        <v>1.44</v>
      </c>
      <c r="H28" s="143"/>
      <c r="I28" s="143"/>
      <c r="J28" s="143"/>
      <c r="K28" s="278"/>
    </row>
    <row r="29" spans="1:11" ht="12.75">
      <c r="A29" s="117"/>
      <c r="B29" s="279"/>
      <c r="C29" s="280"/>
      <c r="D29" s="279"/>
      <c r="E29" s="281"/>
      <c r="F29" s="279"/>
      <c r="G29" s="281"/>
      <c r="H29" s="169"/>
      <c r="I29" s="169"/>
      <c r="J29" s="169"/>
      <c r="K29" s="170"/>
    </row>
    <row r="30" spans="1:11" ht="13.5" thickBot="1">
      <c r="A30" s="282" t="s">
        <v>24</v>
      </c>
      <c r="B30" s="283">
        <v>357345.9</v>
      </c>
      <c r="C30" s="284">
        <v>344317.9</v>
      </c>
      <c r="D30" s="283">
        <v>318400.1</v>
      </c>
      <c r="E30" s="285">
        <v>92.47</v>
      </c>
      <c r="F30" s="283">
        <v>193125.1</v>
      </c>
      <c r="G30" s="285">
        <v>1.65</v>
      </c>
      <c r="H30" s="172"/>
      <c r="I30" s="172"/>
      <c r="J30" s="172"/>
      <c r="K30" s="173"/>
    </row>
    <row r="31" spans="1:11" ht="13.5" thickTop="1">
      <c r="A31" s="114"/>
      <c r="B31" s="241"/>
      <c r="C31" s="242"/>
      <c r="D31" s="241"/>
      <c r="E31" s="42"/>
      <c r="F31" s="241"/>
      <c r="G31" s="42"/>
      <c r="H31" s="169"/>
      <c r="I31" s="169"/>
      <c r="J31" s="169"/>
      <c r="K31" s="170"/>
    </row>
    <row r="32" spans="1:11" ht="13.5" thickBot="1">
      <c r="A32" s="198" t="s">
        <v>25</v>
      </c>
      <c r="B32" s="286">
        <f>SUM(B28:B31)</f>
        <v>11499886.9</v>
      </c>
      <c r="C32" s="58">
        <f>SUM(C28:C31)</f>
        <v>16942675.5</v>
      </c>
      <c r="D32" s="286">
        <f>SUM(D28:D31)</f>
        <v>16768981.1</v>
      </c>
      <c r="E32" s="59">
        <v>98.97</v>
      </c>
      <c r="F32" s="286">
        <v>11630677.3</v>
      </c>
      <c r="G32" s="59">
        <v>1.44</v>
      </c>
      <c r="H32" s="202"/>
      <c r="I32" s="202"/>
      <c r="J32" s="202"/>
      <c r="K32" s="203"/>
    </row>
    <row r="33" spans="1:11" ht="13.5" thickTop="1">
      <c r="A33" s="169" t="s">
        <v>84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169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2" sqref="A2"/>
    </sheetView>
  </sheetViews>
  <sheetFormatPr defaultColWidth="9.00390625" defaultRowHeight="12.75"/>
  <cols>
    <col min="1" max="1" width="33.375" style="0" customWidth="1"/>
    <col min="2" max="2" width="10.625" style="0" customWidth="1"/>
    <col min="3" max="3" width="10.125" style="0" customWidth="1"/>
    <col min="4" max="4" width="10.25390625" style="0" customWidth="1"/>
    <col min="5" max="5" width="8.375" style="0" customWidth="1"/>
    <col min="6" max="6" width="10.00390625" style="0" customWidth="1"/>
    <col min="7" max="7" width="8.625" style="0" customWidth="1"/>
    <col min="8" max="8" width="10.375" style="0" customWidth="1"/>
    <col min="9" max="9" width="10.125" style="0" customWidth="1"/>
    <col min="10" max="10" width="8.625" style="0" customWidth="1"/>
    <col min="11" max="11" width="15.875" style="0" customWidth="1"/>
    <col min="13" max="13" width="10.875" style="0" customWidth="1"/>
    <col min="14" max="14" width="11.25390625" style="0" customWidth="1"/>
  </cols>
  <sheetData>
    <row r="1" spans="1:18" ht="18.75">
      <c r="A1" s="287" t="s">
        <v>85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106"/>
      <c r="N1" s="106"/>
      <c r="O1" s="106"/>
      <c r="P1" s="106"/>
      <c r="Q1" s="106"/>
      <c r="R1" s="106"/>
    </row>
    <row r="2" spans="1:18" ht="18.7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106"/>
      <c r="N2" s="106"/>
      <c r="O2" s="106"/>
      <c r="P2" s="106"/>
      <c r="Q2" s="106"/>
      <c r="R2" s="106"/>
    </row>
    <row r="3" spans="1:18" ht="13.5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 t="s">
        <v>35</v>
      </c>
      <c r="L3" s="288"/>
      <c r="M3" s="106"/>
      <c r="N3" s="106"/>
      <c r="O3" s="106"/>
      <c r="P3" s="106"/>
      <c r="Q3" s="106"/>
      <c r="R3" s="106"/>
    </row>
    <row r="4" spans="1:18" ht="14.25" thickBot="1" thickTop="1">
      <c r="A4" s="289" t="s">
        <v>59</v>
      </c>
      <c r="B4" s="1015" t="s">
        <v>2</v>
      </c>
      <c r="C4" s="1015"/>
      <c r="D4" s="1015"/>
      <c r="E4" s="1015"/>
      <c r="F4" s="1015"/>
      <c r="G4" s="1016"/>
      <c r="H4" s="1017" t="s">
        <v>86</v>
      </c>
      <c r="I4" s="1018"/>
      <c r="J4" s="1018"/>
      <c r="K4" s="1019"/>
      <c r="L4" s="288"/>
      <c r="M4" s="106"/>
      <c r="N4" s="106"/>
      <c r="O4" s="106"/>
      <c r="P4" s="106"/>
      <c r="Q4" s="106"/>
      <c r="R4" s="106"/>
    </row>
    <row r="5" spans="1:18" ht="12.75">
      <c r="A5" s="290"/>
      <c r="B5" s="291" t="s">
        <v>30</v>
      </c>
      <c r="C5" s="292" t="s">
        <v>31</v>
      </c>
      <c r="D5" s="292" t="s">
        <v>62</v>
      </c>
      <c r="E5" s="293" t="s">
        <v>6</v>
      </c>
      <c r="F5" s="292" t="s">
        <v>62</v>
      </c>
      <c r="G5" s="292" t="s">
        <v>8</v>
      </c>
      <c r="H5" s="292" t="s">
        <v>87</v>
      </c>
      <c r="I5" s="292" t="s">
        <v>62</v>
      </c>
      <c r="J5" s="292" t="s">
        <v>6</v>
      </c>
      <c r="K5" s="294" t="s">
        <v>65</v>
      </c>
      <c r="L5" s="288"/>
      <c r="M5" s="106"/>
      <c r="N5" s="106"/>
      <c r="O5" s="106"/>
      <c r="P5" s="106"/>
      <c r="Q5" s="106"/>
      <c r="R5" s="106"/>
    </row>
    <row r="6" spans="1:18" ht="12.75">
      <c r="A6" s="295"/>
      <c r="B6" s="296"/>
      <c r="C6" s="297"/>
      <c r="D6" s="298" t="s">
        <v>88</v>
      </c>
      <c r="E6" s="293" t="s">
        <v>89</v>
      </c>
      <c r="F6" s="298" t="s">
        <v>88</v>
      </c>
      <c r="G6" s="292" t="s">
        <v>32</v>
      </c>
      <c r="H6" s="292" t="s">
        <v>10</v>
      </c>
      <c r="I6" s="299" t="s">
        <v>88</v>
      </c>
      <c r="J6" s="292"/>
      <c r="K6" s="294" t="s">
        <v>90</v>
      </c>
      <c r="L6" s="288"/>
      <c r="M6" s="106"/>
      <c r="N6" s="106"/>
      <c r="O6" s="106"/>
      <c r="P6" s="106"/>
      <c r="Q6" s="106"/>
      <c r="R6" s="106"/>
    </row>
    <row r="7" spans="1:18" ht="13.5" thickBot="1">
      <c r="A7" s="300"/>
      <c r="B7" s="301"/>
      <c r="C7" s="302"/>
      <c r="D7" s="303">
        <v>40543</v>
      </c>
      <c r="E7" s="304"/>
      <c r="F7" s="303">
        <v>40178</v>
      </c>
      <c r="G7" s="301"/>
      <c r="H7" s="302" t="s">
        <v>11</v>
      </c>
      <c r="I7" s="303">
        <v>40543</v>
      </c>
      <c r="J7" s="302"/>
      <c r="K7" s="305" t="s">
        <v>91</v>
      </c>
      <c r="L7" s="288"/>
      <c r="M7" s="106"/>
      <c r="N7" s="106"/>
      <c r="O7" s="106"/>
      <c r="P7" s="106"/>
      <c r="Q7" s="106"/>
      <c r="R7" s="106"/>
    </row>
    <row r="8" spans="1:18" ht="13.5" thickTop="1">
      <c r="A8" s="306" t="s">
        <v>92</v>
      </c>
      <c r="B8" s="307">
        <v>2000</v>
      </c>
      <c r="C8" s="308">
        <v>0</v>
      </c>
      <c r="D8" s="309">
        <v>0</v>
      </c>
      <c r="E8" s="310">
        <v>0</v>
      </c>
      <c r="F8" s="309">
        <v>0</v>
      </c>
      <c r="G8" s="311">
        <v>0</v>
      </c>
      <c r="H8" s="308">
        <v>0</v>
      </c>
      <c r="I8" s="312">
        <v>0</v>
      </c>
      <c r="J8" s="313">
        <v>0</v>
      </c>
      <c r="K8" s="314">
        <v>0</v>
      </c>
      <c r="L8" s="288"/>
      <c r="M8" s="106"/>
      <c r="N8" s="106"/>
      <c r="O8" s="106"/>
      <c r="P8" s="106"/>
      <c r="Q8" s="106"/>
      <c r="R8" s="106"/>
    </row>
    <row r="9" spans="1:18" ht="12.75">
      <c r="A9" s="306" t="s">
        <v>93</v>
      </c>
      <c r="B9" s="307">
        <v>90545.7</v>
      </c>
      <c r="C9" s="308">
        <v>236.3</v>
      </c>
      <c r="D9" s="309">
        <v>0</v>
      </c>
      <c r="E9" s="310">
        <v>0</v>
      </c>
      <c r="F9" s="309">
        <v>0</v>
      </c>
      <c r="G9" s="315">
        <v>0</v>
      </c>
      <c r="H9" s="312">
        <v>0</v>
      </c>
      <c r="I9" s="316">
        <v>0</v>
      </c>
      <c r="J9" s="315">
        <v>0</v>
      </c>
      <c r="K9" s="314">
        <v>0</v>
      </c>
      <c r="L9" s="288"/>
      <c r="M9" s="106"/>
      <c r="N9" s="106"/>
      <c r="O9" s="106"/>
      <c r="P9" s="106"/>
      <c r="Q9" s="106"/>
      <c r="R9" s="106"/>
    </row>
    <row r="10" spans="1:18" ht="12.75">
      <c r="A10" s="317" t="s">
        <v>94</v>
      </c>
      <c r="B10" s="307">
        <v>55945.5</v>
      </c>
      <c r="C10" s="308">
        <v>0</v>
      </c>
      <c r="D10" s="309">
        <v>0</v>
      </c>
      <c r="E10" s="310">
        <v>0</v>
      </c>
      <c r="F10" s="309">
        <v>0</v>
      </c>
      <c r="G10" s="315">
        <v>0</v>
      </c>
      <c r="H10" s="312">
        <v>0</v>
      </c>
      <c r="I10" s="312">
        <v>0</v>
      </c>
      <c r="J10" s="315">
        <v>0</v>
      </c>
      <c r="K10" s="314">
        <v>0</v>
      </c>
      <c r="L10" s="288"/>
      <c r="M10" s="106"/>
      <c r="N10" s="106"/>
      <c r="O10" s="106"/>
      <c r="P10" s="106"/>
      <c r="Q10" s="106"/>
      <c r="R10" s="106"/>
    </row>
    <row r="11" spans="1:18" ht="12.75">
      <c r="A11" s="306" t="s">
        <v>95</v>
      </c>
      <c r="B11" s="318">
        <v>200000</v>
      </c>
      <c r="C11" s="319">
        <v>0</v>
      </c>
      <c r="D11" s="320">
        <v>0</v>
      </c>
      <c r="E11" s="310">
        <v>0</v>
      </c>
      <c r="F11" s="320">
        <v>0</v>
      </c>
      <c r="G11" s="311">
        <v>0</v>
      </c>
      <c r="H11" s="319">
        <v>0</v>
      </c>
      <c r="I11" s="321">
        <v>0</v>
      </c>
      <c r="J11" s="311">
        <v>0</v>
      </c>
      <c r="K11" s="322">
        <v>0</v>
      </c>
      <c r="L11" s="288"/>
      <c r="M11" s="106"/>
      <c r="N11" s="106"/>
      <c r="O11" s="106"/>
      <c r="P11" s="106"/>
      <c r="Q11" s="106"/>
      <c r="R11" s="106"/>
    </row>
    <row r="12" spans="1:18" ht="12.75">
      <c r="A12" s="306" t="s">
        <v>96</v>
      </c>
      <c r="B12" s="318">
        <v>150</v>
      </c>
      <c r="C12" s="319">
        <v>150</v>
      </c>
      <c r="D12" s="320">
        <v>93.1</v>
      </c>
      <c r="E12" s="310">
        <f>D12/C12*100</f>
        <v>62.066666666666656</v>
      </c>
      <c r="F12" s="320">
        <v>90.2</v>
      </c>
      <c r="G12" s="311">
        <f>D12/F12</f>
        <v>1.032150776053215</v>
      </c>
      <c r="H12" s="319">
        <v>0</v>
      </c>
      <c r="I12" s="321">
        <v>0</v>
      </c>
      <c r="J12" s="311">
        <v>0</v>
      </c>
      <c r="K12" s="322">
        <v>0</v>
      </c>
      <c r="L12" s="288"/>
      <c r="M12" s="106"/>
      <c r="N12" s="106"/>
      <c r="O12" s="106"/>
      <c r="P12" s="106"/>
      <c r="Q12" s="106"/>
      <c r="R12" s="106"/>
    </row>
    <row r="13" spans="1:18" ht="12.75">
      <c r="A13" s="306" t="s">
        <v>97</v>
      </c>
      <c r="B13" s="307">
        <v>32000</v>
      </c>
      <c r="C13" s="308">
        <v>0</v>
      </c>
      <c r="D13" s="309">
        <v>0</v>
      </c>
      <c r="E13" s="310">
        <v>0</v>
      </c>
      <c r="F13" s="309">
        <v>0</v>
      </c>
      <c r="G13" s="315">
        <v>0</v>
      </c>
      <c r="H13" s="323">
        <v>0</v>
      </c>
      <c r="I13" s="324">
        <v>0</v>
      </c>
      <c r="J13" s="325">
        <v>0</v>
      </c>
      <c r="K13" s="326">
        <v>0</v>
      </c>
      <c r="L13" s="288"/>
      <c r="M13" s="106"/>
      <c r="N13" s="106"/>
      <c r="O13" s="106"/>
      <c r="P13" s="106"/>
      <c r="Q13" s="106"/>
      <c r="R13" s="106"/>
    </row>
    <row r="14" spans="1:18" ht="12.75">
      <c r="A14" s="306" t="s">
        <v>98</v>
      </c>
      <c r="B14" s="307">
        <v>8000</v>
      </c>
      <c r="C14" s="308">
        <v>0</v>
      </c>
      <c r="D14" s="309">
        <v>0</v>
      </c>
      <c r="E14" s="310">
        <v>0</v>
      </c>
      <c r="F14" s="309">
        <v>0</v>
      </c>
      <c r="G14" s="315">
        <v>0</v>
      </c>
      <c r="H14" s="323">
        <v>0</v>
      </c>
      <c r="I14" s="324">
        <v>0</v>
      </c>
      <c r="J14" s="325">
        <v>0</v>
      </c>
      <c r="K14" s="326">
        <v>0</v>
      </c>
      <c r="L14" s="288"/>
      <c r="M14" s="106"/>
      <c r="N14" s="106"/>
      <c r="O14" s="106"/>
      <c r="P14" s="106"/>
      <c r="Q14" s="106"/>
      <c r="R14" s="106"/>
    </row>
    <row r="15" spans="1:18" ht="12.75">
      <c r="A15" s="290" t="s">
        <v>99</v>
      </c>
      <c r="B15" s="327">
        <v>0</v>
      </c>
      <c r="C15" s="328">
        <v>0</v>
      </c>
      <c r="D15" s="329">
        <v>0</v>
      </c>
      <c r="E15" s="310">
        <v>0</v>
      </c>
      <c r="F15" s="329">
        <v>0</v>
      </c>
      <c r="G15" s="330">
        <v>0</v>
      </c>
      <c r="H15" s="323">
        <v>0</v>
      </c>
      <c r="I15" s="324">
        <v>0</v>
      </c>
      <c r="J15" s="325">
        <v>0</v>
      </c>
      <c r="K15" s="326">
        <v>0</v>
      </c>
      <c r="L15" s="288"/>
      <c r="M15" s="106"/>
      <c r="N15" s="106"/>
      <c r="O15" s="106"/>
      <c r="P15" s="106"/>
      <c r="Q15" s="106"/>
      <c r="R15" s="106"/>
    </row>
    <row r="16" spans="1:18" ht="12.75">
      <c r="A16" s="331" t="s">
        <v>100</v>
      </c>
      <c r="B16" s="307">
        <v>12742</v>
      </c>
      <c r="C16" s="308">
        <v>0</v>
      </c>
      <c r="D16" s="309">
        <v>0</v>
      </c>
      <c r="E16" s="310">
        <v>0</v>
      </c>
      <c r="F16" s="309">
        <v>0</v>
      </c>
      <c r="G16" s="315">
        <v>0</v>
      </c>
      <c r="H16" s="308">
        <v>0</v>
      </c>
      <c r="I16" s="312">
        <v>0</v>
      </c>
      <c r="J16" s="313">
        <v>0</v>
      </c>
      <c r="K16" s="314">
        <v>0</v>
      </c>
      <c r="L16" s="288"/>
      <c r="M16" s="106"/>
      <c r="N16" s="106"/>
      <c r="O16" s="106"/>
      <c r="P16" s="106"/>
      <c r="Q16" s="106"/>
      <c r="R16" s="106"/>
    </row>
    <row r="17" spans="1:18" ht="13.5" thickBot="1">
      <c r="A17" s="290" t="s">
        <v>101</v>
      </c>
      <c r="B17" s="327">
        <v>0</v>
      </c>
      <c r="C17" s="328">
        <v>467</v>
      </c>
      <c r="D17" s="329">
        <v>467</v>
      </c>
      <c r="E17" s="310">
        <f>C17/D17*100</f>
        <v>100</v>
      </c>
      <c r="F17" s="329">
        <v>2031.5</v>
      </c>
      <c r="G17" s="330">
        <v>0</v>
      </c>
      <c r="H17" s="328">
        <v>0</v>
      </c>
      <c r="I17" s="332">
        <v>0</v>
      </c>
      <c r="J17" s="333">
        <v>0</v>
      </c>
      <c r="K17" s="334">
        <v>0</v>
      </c>
      <c r="L17" s="288"/>
      <c r="M17" s="106"/>
      <c r="N17" s="106"/>
      <c r="O17" s="106"/>
      <c r="P17" s="106"/>
      <c r="Q17" s="106"/>
      <c r="R17" s="106"/>
    </row>
    <row r="18" spans="1:18" ht="13.5" thickBot="1">
      <c r="A18" s="335" t="s">
        <v>102</v>
      </c>
      <c r="B18" s="336">
        <f>SUM(B8:B17)</f>
        <v>401383.2</v>
      </c>
      <c r="C18" s="337">
        <f>SUM(C8:C17)</f>
        <v>853.3</v>
      </c>
      <c r="D18" s="337">
        <f>SUM(D8:D17)</f>
        <v>560.1</v>
      </c>
      <c r="E18" s="338">
        <f>D18/C18*100</f>
        <v>65.63928278448378</v>
      </c>
      <c r="F18" s="337">
        <f>SUM(F8:F17)</f>
        <v>2121.7</v>
      </c>
      <c r="G18" s="339">
        <f>D18/F18</f>
        <v>0.26398642597916766</v>
      </c>
      <c r="H18" s="337">
        <v>0</v>
      </c>
      <c r="I18" s="340">
        <v>0</v>
      </c>
      <c r="J18" s="338">
        <v>0</v>
      </c>
      <c r="K18" s="341">
        <v>0</v>
      </c>
      <c r="L18" s="288"/>
      <c r="M18" s="106"/>
      <c r="N18" s="106"/>
      <c r="O18" s="106"/>
      <c r="P18" s="106"/>
      <c r="Q18" s="106"/>
      <c r="R18" s="106"/>
    </row>
    <row r="19" spans="1:18" ht="25.5">
      <c r="A19" s="342" t="s">
        <v>103</v>
      </c>
      <c r="B19" s="318">
        <v>1000</v>
      </c>
      <c r="C19" s="319">
        <v>593.8</v>
      </c>
      <c r="D19" s="319">
        <v>593.8</v>
      </c>
      <c r="E19" s="343">
        <f>D19/C19*100</f>
        <v>100</v>
      </c>
      <c r="F19" s="319">
        <v>461.5</v>
      </c>
      <c r="G19" s="311">
        <f>D19/F19</f>
        <v>1.2866738894907908</v>
      </c>
      <c r="H19" s="319">
        <v>0</v>
      </c>
      <c r="I19" s="321">
        <v>0</v>
      </c>
      <c r="J19" s="343">
        <v>0</v>
      </c>
      <c r="K19" s="322">
        <v>0</v>
      </c>
      <c r="L19" s="288"/>
      <c r="M19" s="106"/>
      <c r="N19" s="106"/>
      <c r="O19" s="106"/>
      <c r="P19" s="106"/>
      <c r="Q19" s="106"/>
      <c r="R19" s="106"/>
    </row>
    <row r="20" spans="1:18" ht="12.75">
      <c r="A20" s="306" t="s">
        <v>104</v>
      </c>
      <c r="B20" s="307">
        <v>3953.8</v>
      </c>
      <c r="C20" s="308">
        <v>4059.6</v>
      </c>
      <c r="D20" s="308">
        <v>4084.9</v>
      </c>
      <c r="E20" s="343">
        <f>D20/C20*100</f>
        <v>100.62321410976452</v>
      </c>
      <c r="F20" s="308">
        <v>3771.4</v>
      </c>
      <c r="G20" s="311">
        <f>D20/F20</f>
        <v>1.0831256297396192</v>
      </c>
      <c r="H20" s="308">
        <v>0</v>
      </c>
      <c r="I20" s="312">
        <v>0</v>
      </c>
      <c r="J20" s="313">
        <v>0</v>
      </c>
      <c r="K20" s="314">
        <v>0</v>
      </c>
      <c r="L20" s="288"/>
      <c r="M20" s="106"/>
      <c r="N20" s="106"/>
      <c r="O20" s="106"/>
      <c r="P20" s="106"/>
      <c r="Q20" s="106"/>
      <c r="R20" s="106"/>
    </row>
    <row r="21" spans="1:18" ht="12.75">
      <c r="A21" s="317" t="s">
        <v>105</v>
      </c>
      <c r="B21" s="307">
        <v>800</v>
      </c>
      <c r="C21" s="308">
        <v>170</v>
      </c>
      <c r="D21" s="308">
        <v>168.5</v>
      </c>
      <c r="E21" s="343">
        <f>D21/C21*100</f>
        <v>99.11764705882354</v>
      </c>
      <c r="F21" s="308">
        <v>238.5</v>
      </c>
      <c r="G21" s="315">
        <v>0</v>
      </c>
      <c r="H21" s="312">
        <v>0</v>
      </c>
      <c r="I21" s="312">
        <v>0</v>
      </c>
      <c r="J21" s="315">
        <v>0</v>
      </c>
      <c r="K21" s="314">
        <v>0</v>
      </c>
      <c r="L21" s="288"/>
      <c r="M21" s="106"/>
      <c r="N21" s="106"/>
      <c r="O21" s="106"/>
      <c r="P21" s="106"/>
      <c r="Q21" s="106"/>
      <c r="R21" s="106"/>
    </row>
    <row r="22" spans="1:18" ht="12.75">
      <c r="A22" s="290" t="s">
        <v>106</v>
      </c>
      <c r="B22" s="307">
        <v>5012.6</v>
      </c>
      <c r="C22" s="308">
        <v>1803.9</v>
      </c>
      <c r="D22" s="308">
        <v>1790.6</v>
      </c>
      <c r="E22" s="343">
        <f>D22/C22*100</f>
        <v>99.2627085758634</v>
      </c>
      <c r="F22" s="308">
        <v>1186.5</v>
      </c>
      <c r="G22" s="315">
        <v>0</v>
      </c>
      <c r="H22" s="308">
        <v>0</v>
      </c>
      <c r="I22" s="312">
        <v>0</v>
      </c>
      <c r="J22" s="313">
        <v>0</v>
      </c>
      <c r="K22" s="314">
        <v>0</v>
      </c>
      <c r="L22" s="288"/>
      <c r="M22" s="106"/>
      <c r="N22" s="106"/>
      <c r="O22" s="106"/>
      <c r="P22" s="106"/>
      <c r="Q22" s="106"/>
      <c r="R22" s="106"/>
    </row>
    <row r="23" spans="1:18" ht="12.75">
      <c r="A23" s="306" t="s">
        <v>107</v>
      </c>
      <c r="B23" s="307">
        <v>20000</v>
      </c>
      <c r="C23" s="308">
        <v>0</v>
      </c>
      <c r="D23" s="308">
        <v>0</v>
      </c>
      <c r="E23" s="343">
        <v>0</v>
      </c>
      <c r="F23" s="308">
        <v>0</v>
      </c>
      <c r="G23" s="311">
        <v>0</v>
      </c>
      <c r="H23" s="308">
        <v>0</v>
      </c>
      <c r="I23" s="312">
        <v>0</v>
      </c>
      <c r="J23" s="313">
        <v>0</v>
      </c>
      <c r="K23" s="314">
        <v>0</v>
      </c>
      <c r="L23" s="288"/>
      <c r="M23" s="106"/>
      <c r="N23" s="106"/>
      <c r="O23" s="106"/>
      <c r="P23" s="106"/>
      <c r="Q23" s="106"/>
      <c r="R23" s="106"/>
    </row>
    <row r="24" spans="1:18" ht="12.75">
      <c r="A24" s="306" t="s">
        <v>108</v>
      </c>
      <c r="B24" s="307">
        <v>4800</v>
      </c>
      <c r="C24" s="308">
        <v>1364</v>
      </c>
      <c r="D24" s="308">
        <v>1364</v>
      </c>
      <c r="E24" s="343">
        <f aca="true" t="shared" si="0" ref="E24:E34">D24/C24*100</f>
        <v>100</v>
      </c>
      <c r="F24" s="308">
        <v>4200.1</v>
      </c>
      <c r="G24" s="315">
        <v>0</v>
      </c>
      <c r="H24" s="308">
        <v>0</v>
      </c>
      <c r="I24" s="312">
        <v>0</v>
      </c>
      <c r="J24" s="313">
        <v>0</v>
      </c>
      <c r="K24" s="344">
        <v>0</v>
      </c>
      <c r="L24" s="288"/>
      <c r="M24" s="106"/>
      <c r="N24" s="106"/>
      <c r="O24" s="106"/>
      <c r="P24" s="106"/>
      <c r="Q24" s="106"/>
      <c r="R24" s="106"/>
    </row>
    <row r="25" spans="1:18" ht="12.75">
      <c r="A25" s="306" t="s">
        <v>109</v>
      </c>
      <c r="B25" s="307">
        <v>7775</v>
      </c>
      <c r="C25" s="308">
        <v>10030.4</v>
      </c>
      <c r="D25" s="308">
        <v>10007.1</v>
      </c>
      <c r="E25" s="343">
        <f t="shared" si="0"/>
        <v>99.76770617323338</v>
      </c>
      <c r="F25" s="308">
        <v>1750.5</v>
      </c>
      <c r="G25" s="315">
        <v>0</v>
      </c>
      <c r="H25" s="308">
        <v>0</v>
      </c>
      <c r="I25" s="312">
        <v>0</v>
      </c>
      <c r="J25" s="313">
        <v>0</v>
      </c>
      <c r="K25" s="344">
        <v>0</v>
      </c>
      <c r="L25" s="288"/>
      <c r="M25" s="106"/>
      <c r="N25" s="106"/>
      <c r="O25" s="106"/>
      <c r="P25" s="106"/>
      <c r="Q25" s="106"/>
      <c r="R25" s="106"/>
    </row>
    <row r="26" spans="1:18" ht="12.75">
      <c r="A26" s="306" t="s">
        <v>110</v>
      </c>
      <c r="B26" s="307">
        <v>8000</v>
      </c>
      <c r="C26" s="308">
        <v>8299.2</v>
      </c>
      <c r="D26" s="308">
        <v>8299.1</v>
      </c>
      <c r="E26" s="343">
        <f t="shared" si="0"/>
        <v>99.99879506458453</v>
      </c>
      <c r="F26" s="308">
        <v>0</v>
      </c>
      <c r="G26" s="315">
        <v>0</v>
      </c>
      <c r="H26" s="308">
        <v>0</v>
      </c>
      <c r="I26" s="312">
        <v>0</v>
      </c>
      <c r="J26" s="313">
        <v>0</v>
      </c>
      <c r="K26" s="344">
        <v>0</v>
      </c>
      <c r="L26" s="288"/>
      <c r="M26" s="106"/>
      <c r="N26" s="106"/>
      <c r="O26" s="106"/>
      <c r="P26" s="106"/>
      <c r="Q26" s="106"/>
      <c r="R26" s="106"/>
    </row>
    <row r="27" spans="1:18" ht="12.75">
      <c r="A27" s="306" t="s">
        <v>111</v>
      </c>
      <c r="B27" s="307">
        <v>0</v>
      </c>
      <c r="C27" s="308">
        <v>1100</v>
      </c>
      <c r="D27" s="308">
        <v>1100</v>
      </c>
      <c r="E27" s="343">
        <f t="shared" si="0"/>
        <v>100</v>
      </c>
      <c r="F27" s="308">
        <v>0</v>
      </c>
      <c r="G27" s="315">
        <v>0</v>
      </c>
      <c r="H27" s="308">
        <v>0</v>
      </c>
      <c r="I27" s="312">
        <v>0</v>
      </c>
      <c r="J27" s="313">
        <v>0</v>
      </c>
      <c r="K27" s="344">
        <v>0</v>
      </c>
      <c r="L27" s="288"/>
      <c r="M27" s="106"/>
      <c r="N27" s="106"/>
      <c r="O27" s="106"/>
      <c r="P27" s="106"/>
      <c r="Q27" s="106"/>
      <c r="R27" s="106"/>
    </row>
    <row r="28" spans="1:18" ht="13.5" thickBot="1">
      <c r="A28" s="331" t="s">
        <v>112</v>
      </c>
      <c r="B28" s="327">
        <v>0</v>
      </c>
      <c r="C28" s="328">
        <v>8682.4</v>
      </c>
      <c r="D28" s="328">
        <v>8682</v>
      </c>
      <c r="E28" s="343">
        <f t="shared" si="0"/>
        <v>99.99539297889984</v>
      </c>
      <c r="F28" s="328">
        <v>0</v>
      </c>
      <c r="G28" s="330">
        <v>0</v>
      </c>
      <c r="H28" s="328">
        <v>0</v>
      </c>
      <c r="I28" s="332">
        <v>0</v>
      </c>
      <c r="J28" s="333">
        <v>0</v>
      </c>
      <c r="K28" s="345">
        <v>0</v>
      </c>
      <c r="L28" s="288"/>
      <c r="M28" s="106"/>
      <c r="N28" s="106"/>
      <c r="O28" s="106"/>
      <c r="P28" s="106"/>
      <c r="Q28" s="106"/>
      <c r="R28" s="106"/>
    </row>
    <row r="29" spans="1:18" ht="13.5" thickBot="1">
      <c r="A29" s="335" t="s">
        <v>113</v>
      </c>
      <c r="B29" s="336">
        <f>SUM(B19:B28)</f>
        <v>51341.4</v>
      </c>
      <c r="C29" s="337">
        <v>36103.3</v>
      </c>
      <c r="D29" s="337">
        <f>SUM(D19:D28)</f>
        <v>36090</v>
      </c>
      <c r="E29" s="338">
        <f t="shared" si="0"/>
        <v>99.96316126226688</v>
      </c>
      <c r="F29" s="337">
        <f>SUM(F19:F28)</f>
        <v>11608.5</v>
      </c>
      <c r="G29" s="346">
        <f>D29/F29</f>
        <v>3.1089288021708232</v>
      </c>
      <c r="H29" s="337">
        <v>0</v>
      </c>
      <c r="I29" s="340">
        <v>0</v>
      </c>
      <c r="J29" s="338">
        <v>0</v>
      </c>
      <c r="K29" s="347">
        <v>0</v>
      </c>
      <c r="L29" s="288"/>
      <c r="M29" s="106"/>
      <c r="N29" s="106"/>
      <c r="O29" s="106"/>
      <c r="P29" s="106"/>
      <c r="Q29" s="106"/>
      <c r="R29" s="106"/>
    </row>
    <row r="30" spans="1:18" ht="13.5" thickBot="1">
      <c r="A30" s="348" t="s">
        <v>114</v>
      </c>
      <c r="B30" s="336">
        <v>0</v>
      </c>
      <c r="C30" s="337">
        <v>5039.6</v>
      </c>
      <c r="D30" s="337">
        <v>5039.5</v>
      </c>
      <c r="E30" s="338">
        <f t="shared" si="0"/>
        <v>99.99801571553297</v>
      </c>
      <c r="F30" s="337">
        <v>10469.8</v>
      </c>
      <c r="G30" s="349">
        <f>D30/F30</f>
        <v>0.4813367972645132</v>
      </c>
      <c r="H30" s="350">
        <v>0</v>
      </c>
      <c r="I30" s="350">
        <v>0</v>
      </c>
      <c r="J30" s="349">
        <v>0</v>
      </c>
      <c r="K30" s="351">
        <v>0</v>
      </c>
      <c r="L30" s="288"/>
      <c r="M30" s="106"/>
      <c r="N30" s="106"/>
      <c r="O30" s="106"/>
      <c r="P30" s="106"/>
      <c r="Q30" s="106"/>
      <c r="R30" s="106"/>
    </row>
    <row r="31" spans="1:18" ht="13.5" thickBot="1">
      <c r="A31" s="352" t="s">
        <v>115</v>
      </c>
      <c r="B31" s="353">
        <v>0</v>
      </c>
      <c r="C31" s="354">
        <v>14648.8</v>
      </c>
      <c r="D31" s="354">
        <v>3981.9</v>
      </c>
      <c r="E31" s="338">
        <f t="shared" si="0"/>
        <v>27.182431325432805</v>
      </c>
      <c r="F31" s="350">
        <v>168.1</v>
      </c>
      <c r="G31" s="355">
        <f>D31/F31</f>
        <v>23.687685901249257</v>
      </c>
      <c r="H31" s="356">
        <v>0</v>
      </c>
      <c r="I31" s="356">
        <v>0</v>
      </c>
      <c r="J31" s="355">
        <v>0</v>
      </c>
      <c r="K31" s="357">
        <v>0</v>
      </c>
      <c r="L31" s="288"/>
      <c r="M31" s="106"/>
      <c r="N31" s="106"/>
      <c r="O31" s="106"/>
      <c r="P31" s="106"/>
      <c r="Q31" s="106"/>
      <c r="R31" s="106"/>
    </row>
    <row r="32" spans="1:18" ht="13.5" thickBot="1">
      <c r="A32" s="358" t="s">
        <v>116</v>
      </c>
      <c r="B32" s="359">
        <v>0</v>
      </c>
      <c r="C32" s="360">
        <v>532767</v>
      </c>
      <c r="D32" s="360">
        <v>503038.6</v>
      </c>
      <c r="E32" s="338">
        <f t="shared" si="0"/>
        <v>94.41999973722096</v>
      </c>
      <c r="F32" s="356">
        <v>268622.8</v>
      </c>
      <c r="G32" s="361">
        <f aca="true" t="shared" si="1" ref="G32:G95">D32/F32</f>
        <v>1.872657868207762</v>
      </c>
      <c r="H32" s="360">
        <v>0</v>
      </c>
      <c r="I32" s="360">
        <v>0</v>
      </c>
      <c r="J32" s="362">
        <v>0</v>
      </c>
      <c r="K32" s="363">
        <v>0</v>
      </c>
      <c r="L32" s="288"/>
      <c r="M32" s="106"/>
      <c r="N32" s="106"/>
      <c r="O32" s="106"/>
      <c r="P32" s="106"/>
      <c r="Q32" s="106"/>
      <c r="R32" s="106"/>
    </row>
    <row r="33" spans="1:18" ht="13.5" thickBot="1">
      <c r="A33" s="335" t="s">
        <v>117</v>
      </c>
      <c r="B33" s="336">
        <v>0</v>
      </c>
      <c r="C33" s="337">
        <v>1064111.4</v>
      </c>
      <c r="D33" s="337">
        <v>1061925</v>
      </c>
      <c r="E33" s="364">
        <f t="shared" si="0"/>
        <v>99.79453279045785</v>
      </c>
      <c r="F33" s="337">
        <v>1088530.1</v>
      </c>
      <c r="G33" s="346">
        <f t="shared" si="1"/>
        <v>0.975558691486804</v>
      </c>
      <c r="H33" s="350">
        <v>0</v>
      </c>
      <c r="I33" s="350">
        <v>0</v>
      </c>
      <c r="J33" s="349">
        <v>0</v>
      </c>
      <c r="K33" s="365">
        <v>0</v>
      </c>
      <c r="L33" s="288"/>
      <c r="M33" s="106"/>
      <c r="N33" s="106"/>
      <c r="O33" s="106"/>
      <c r="P33" s="106"/>
      <c r="Q33" s="106"/>
      <c r="R33" s="106"/>
    </row>
    <row r="34" spans="1:18" ht="13.5" thickBot="1">
      <c r="A34" s="335" t="s">
        <v>118</v>
      </c>
      <c r="B34" s="336">
        <v>3751258</v>
      </c>
      <c r="C34" s="337">
        <v>3960618.4</v>
      </c>
      <c r="D34" s="337">
        <v>3960618.4</v>
      </c>
      <c r="E34" s="364">
        <f t="shared" si="0"/>
        <v>100</v>
      </c>
      <c r="F34" s="350">
        <v>4168077.9</v>
      </c>
      <c r="G34" s="346">
        <f t="shared" si="1"/>
        <v>0.9502265780589177</v>
      </c>
      <c r="H34" s="337">
        <v>2846378.8</v>
      </c>
      <c r="I34" s="337">
        <v>2846276.5</v>
      </c>
      <c r="J34" s="338">
        <f aca="true" t="shared" si="2" ref="J34:J80">I34/H34*100</f>
        <v>99.99640595974085</v>
      </c>
      <c r="K34" s="365">
        <v>-375.5</v>
      </c>
      <c r="L34" s="288"/>
      <c r="M34" s="106"/>
      <c r="N34" s="106"/>
      <c r="O34" s="106"/>
      <c r="P34" s="106"/>
      <c r="Q34" s="106"/>
      <c r="R34" s="106"/>
    </row>
    <row r="35" spans="1:18" ht="12.75">
      <c r="A35" s="317" t="s">
        <v>119</v>
      </c>
      <c r="B35" s="318">
        <v>7310</v>
      </c>
      <c r="C35" s="319">
        <v>12907.7</v>
      </c>
      <c r="D35" s="319">
        <v>12907.7</v>
      </c>
      <c r="E35" s="343">
        <f aca="true" t="shared" si="3" ref="E35:E80">C35/D35*100</f>
        <v>100</v>
      </c>
      <c r="F35" s="319">
        <v>11264</v>
      </c>
      <c r="G35" s="311">
        <f t="shared" si="1"/>
        <v>1.1459250710227273</v>
      </c>
      <c r="H35" s="319">
        <v>5548</v>
      </c>
      <c r="I35" s="319">
        <v>5548</v>
      </c>
      <c r="J35" s="311">
        <f t="shared" si="2"/>
        <v>100</v>
      </c>
      <c r="K35" s="366">
        <v>-1.6</v>
      </c>
      <c r="L35" s="367"/>
      <c r="M35" s="106"/>
      <c r="N35" s="106"/>
      <c r="O35" s="106"/>
      <c r="P35" s="106"/>
      <c r="Q35" s="106"/>
      <c r="R35" s="106"/>
    </row>
    <row r="36" spans="1:18" ht="12.75">
      <c r="A36" s="306" t="s">
        <v>120</v>
      </c>
      <c r="B36" s="307">
        <v>9748</v>
      </c>
      <c r="C36" s="308">
        <v>12584</v>
      </c>
      <c r="D36" s="308">
        <v>12584</v>
      </c>
      <c r="E36" s="343">
        <f t="shared" si="3"/>
        <v>100</v>
      </c>
      <c r="F36" s="308">
        <v>11681</v>
      </c>
      <c r="G36" s="315">
        <f t="shared" si="1"/>
        <v>1.0773050252546872</v>
      </c>
      <c r="H36" s="308">
        <v>4664</v>
      </c>
      <c r="I36" s="308">
        <v>4664</v>
      </c>
      <c r="J36" s="311">
        <f t="shared" si="2"/>
        <v>100</v>
      </c>
      <c r="K36" s="368">
        <v>-0.1</v>
      </c>
      <c r="L36" s="367"/>
      <c r="M36" s="106"/>
      <c r="N36" s="106"/>
      <c r="O36" s="106"/>
      <c r="P36" s="106"/>
      <c r="Q36" s="106"/>
      <c r="R36" s="106"/>
    </row>
    <row r="37" spans="1:18" ht="12.75">
      <c r="A37" s="306" t="s">
        <v>121</v>
      </c>
      <c r="B37" s="307">
        <v>7111</v>
      </c>
      <c r="C37" s="308">
        <v>9815</v>
      </c>
      <c r="D37" s="308">
        <v>9815</v>
      </c>
      <c r="E37" s="343">
        <f t="shared" si="3"/>
        <v>100</v>
      </c>
      <c r="F37" s="308">
        <v>9231</v>
      </c>
      <c r="G37" s="315">
        <f t="shared" si="1"/>
        <v>1.0632650850395406</v>
      </c>
      <c r="H37" s="308">
        <v>4603</v>
      </c>
      <c r="I37" s="308">
        <v>4603</v>
      </c>
      <c r="J37" s="311">
        <f t="shared" si="2"/>
        <v>100</v>
      </c>
      <c r="K37" s="368">
        <v>0</v>
      </c>
      <c r="L37" s="367"/>
      <c r="M37" s="106"/>
      <c r="N37" s="106"/>
      <c r="O37" s="106"/>
      <c r="P37" s="106"/>
      <c r="Q37" s="106"/>
      <c r="R37" s="106"/>
    </row>
    <row r="38" spans="1:18" ht="12.75">
      <c r="A38" s="306" t="s">
        <v>122</v>
      </c>
      <c r="B38" s="307">
        <v>4087</v>
      </c>
      <c r="C38" s="308">
        <v>5058</v>
      </c>
      <c r="D38" s="308">
        <v>5058</v>
      </c>
      <c r="E38" s="343">
        <f t="shared" si="3"/>
        <v>100</v>
      </c>
      <c r="F38" s="308">
        <v>4673</v>
      </c>
      <c r="G38" s="315">
        <f t="shared" si="1"/>
        <v>1.082388187459876</v>
      </c>
      <c r="H38" s="308">
        <v>2792</v>
      </c>
      <c r="I38" s="308">
        <v>2792</v>
      </c>
      <c r="J38" s="311">
        <f t="shared" si="2"/>
        <v>100</v>
      </c>
      <c r="K38" s="368">
        <v>-0.5</v>
      </c>
      <c r="L38" s="367"/>
      <c r="M38" s="106"/>
      <c r="N38" s="106"/>
      <c r="O38" s="106"/>
      <c r="P38" s="106"/>
      <c r="Q38" s="106"/>
      <c r="R38" s="106"/>
    </row>
    <row r="39" spans="1:18" ht="13.5" thickBot="1">
      <c r="A39" s="369" t="s">
        <v>123</v>
      </c>
      <c r="B39" s="370">
        <v>7135</v>
      </c>
      <c r="C39" s="371">
        <v>9735</v>
      </c>
      <c r="D39" s="371">
        <v>9735</v>
      </c>
      <c r="E39" s="372">
        <f t="shared" si="3"/>
        <v>100</v>
      </c>
      <c r="F39" s="371">
        <v>9559</v>
      </c>
      <c r="G39" s="373">
        <f t="shared" si="1"/>
        <v>1.0184119677790564</v>
      </c>
      <c r="H39" s="371">
        <v>4453.6</v>
      </c>
      <c r="I39" s="371">
        <v>4453.6</v>
      </c>
      <c r="J39" s="373">
        <f t="shared" si="2"/>
        <v>100</v>
      </c>
      <c r="K39" s="374">
        <v>-0.3</v>
      </c>
      <c r="L39" s="375"/>
      <c r="M39" s="106"/>
      <c r="N39" s="106"/>
      <c r="O39" s="106"/>
      <c r="P39" s="106"/>
      <c r="Q39" s="106"/>
      <c r="R39" s="106"/>
    </row>
    <row r="40" spans="1:18" ht="13.5" thickTop="1">
      <c r="A40" s="376"/>
      <c r="B40" s="377"/>
      <c r="C40" s="377"/>
      <c r="D40" s="377"/>
      <c r="E40" s="378"/>
      <c r="F40" s="377"/>
      <c r="G40" s="379"/>
      <c r="H40" s="377"/>
      <c r="I40" s="377"/>
      <c r="J40" s="379"/>
      <c r="K40" s="377"/>
      <c r="L40" s="375"/>
      <c r="M40" s="106"/>
      <c r="N40" s="106"/>
      <c r="O40" s="106"/>
      <c r="P40" s="106"/>
      <c r="Q40" s="106"/>
      <c r="R40" s="106"/>
    </row>
    <row r="41" spans="1:18" ht="12.75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375"/>
      <c r="M41" s="106"/>
      <c r="N41" s="106"/>
      <c r="O41" s="106"/>
      <c r="P41" s="106"/>
      <c r="Q41" s="106"/>
      <c r="R41" s="106"/>
    </row>
    <row r="42" spans="1:18" ht="13.5" thickBot="1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 t="s">
        <v>35</v>
      </c>
      <c r="L42" s="375"/>
      <c r="M42" s="106"/>
      <c r="N42" s="106"/>
      <c r="O42" s="106"/>
      <c r="P42" s="106"/>
      <c r="Q42" s="106"/>
      <c r="R42" s="106"/>
    </row>
    <row r="43" spans="1:18" ht="14.25" thickBot="1" thickTop="1">
      <c r="A43" s="289" t="s">
        <v>59</v>
      </c>
      <c r="B43" s="1015" t="s">
        <v>2</v>
      </c>
      <c r="C43" s="1015"/>
      <c r="D43" s="1015"/>
      <c r="E43" s="1015"/>
      <c r="F43" s="1015"/>
      <c r="G43" s="1016"/>
      <c r="H43" s="1017" t="s">
        <v>86</v>
      </c>
      <c r="I43" s="1015"/>
      <c r="J43" s="1015"/>
      <c r="K43" s="1020"/>
      <c r="L43" s="375"/>
      <c r="M43" s="106"/>
      <c r="N43" s="106"/>
      <c r="O43" s="106"/>
      <c r="P43" s="106"/>
      <c r="Q43" s="106"/>
      <c r="R43" s="106"/>
    </row>
    <row r="44" spans="1:18" ht="12.75">
      <c r="A44" s="290"/>
      <c r="B44" s="291" t="s">
        <v>30</v>
      </c>
      <c r="C44" s="292" t="s">
        <v>31</v>
      </c>
      <c r="D44" s="292" t="s">
        <v>62</v>
      </c>
      <c r="E44" s="293" t="s">
        <v>6</v>
      </c>
      <c r="F44" s="292" t="s">
        <v>62</v>
      </c>
      <c r="G44" s="292" t="s">
        <v>8</v>
      </c>
      <c r="H44" s="292" t="s">
        <v>87</v>
      </c>
      <c r="I44" s="292" t="s">
        <v>62</v>
      </c>
      <c r="J44" s="292" t="s">
        <v>6</v>
      </c>
      <c r="K44" s="294" t="s">
        <v>65</v>
      </c>
      <c r="L44" s="375"/>
      <c r="M44" s="106"/>
      <c r="N44" s="106"/>
      <c r="O44" s="106"/>
      <c r="P44" s="106"/>
      <c r="Q44" s="106"/>
      <c r="R44" s="106"/>
    </row>
    <row r="45" spans="1:18" ht="12.75">
      <c r="A45" s="295"/>
      <c r="B45" s="296"/>
      <c r="C45" s="297"/>
      <c r="D45" s="298" t="s">
        <v>88</v>
      </c>
      <c r="E45" s="293" t="s">
        <v>89</v>
      </c>
      <c r="F45" s="298" t="s">
        <v>88</v>
      </c>
      <c r="G45" s="292" t="s">
        <v>32</v>
      </c>
      <c r="H45" s="292" t="s">
        <v>10</v>
      </c>
      <c r="I45" s="299" t="s">
        <v>88</v>
      </c>
      <c r="J45" s="292"/>
      <c r="K45" s="294" t="s">
        <v>90</v>
      </c>
      <c r="L45" s="375"/>
      <c r="M45" s="106"/>
      <c r="N45" s="106"/>
      <c r="O45" s="106"/>
      <c r="P45" s="106"/>
      <c r="Q45" s="106"/>
      <c r="R45" s="106"/>
    </row>
    <row r="46" spans="1:18" ht="13.5" thickBot="1">
      <c r="A46" s="300"/>
      <c r="B46" s="301"/>
      <c r="C46" s="302"/>
      <c r="D46" s="303">
        <v>40543</v>
      </c>
      <c r="E46" s="304"/>
      <c r="F46" s="303">
        <v>40178</v>
      </c>
      <c r="G46" s="301"/>
      <c r="H46" s="302" t="s">
        <v>11</v>
      </c>
      <c r="I46" s="303">
        <v>40543</v>
      </c>
      <c r="J46" s="302"/>
      <c r="K46" s="305" t="s">
        <v>91</v>
      </c>
      <c r="L46" s="375"/>
      <c r="M46" s="106"/>
      <c r="N46" s="106"/>
      <c r="O46" s="106"/>
      <c r="P46" s="106"/>
      <c r="Q46" s="106"/>
      <c r="R46" s="106"/>
    </row>
    <row r="47" spans="1:18" ht="13.5" thickTop="1">
      <c r="A47" s="317" t="s">
        <v>124</v>
      </c>
      <c r="B47" s="318">
        <v>6621</v>
      </c>
      <c r="C47" s="319">
        <v>9169</v>
      </c>
      <c r="D47" s="319">
        <v>9169</v>
      </c>
      <c r="E47" s="343">
        <f t="shared" si="3"/>
        <v>100</v>
      </c>
      <c r="F47" s="319">
        <v>8680</v>
      </c>
      <c r="G47" s="311">
        <f t="shared" si="1"/>
        <v>1.056336405529954</v>
      </c>
      <c r="H47" s="319">
        <v>3831</v>
      </c>
      <c r="I47" s="319">
        <v>3831</v>
      </c>
      <c r="J47" s="311">
        <f t="shared" si="2"/>
        <v>100</v>
      </c>
      <c r="K47" s="366">
        <v>-0.4</v>
      </c>
      <c r="L47" s="367"/>
      <c r="M47" s="106"/>
      <c r="N47" s="106"/>
      <c r="O47" s="106"/>
      <c r="P47" s="106"/>
      <c r="Q47" s="106"/>
      <c r="R47" s="106"/>
    </row>
    <row r="48" spans="1:18" ht="12.75">
      <c r="A48" s="317" t="s">
        <v>125</v>
      </c>
      <c r="B48" s="318">
        <v>8945</v>
      </c>
      <c r="C48" s="319">
        <v>11657</v>
      </c>
      <c r="D48" s="319">
        <v>11657</v>
      </c>
      <c r="E48" s="343">
        <f t="shared" si="3"/>
        <v>100</v>
      </c>
      <c r="F48" s="319">
        <v>10867</v>
      </c>
      <c r="G48" s="311">
        <f t="shared" si="1"/>
        <v>1.072697156528941</v>
      </c>
      <c r="H48" s="319">
        <v>6036</v>
      </c>
      <c r="I48" s="319">
        <v>6036</v>
      </c>
      <c r="J48" s="311">
        <f t="shared" si="2"/>
        <v>100</v>
      </c>
      <c r="K48" s="366">
        <v>-0.2</v>
      </c>
      <c r="L48" s="367"/>
      <c r="M48" s="106"/>
      <c r="N48" s="106"/>
      <c r="O48" s="106"/>
      <c r="P48" s="106"/>
      <c r="Q48" s="106"/>
      <c r="R48" s="106"/>
    </row>
    <row r="49" spans="1:18" ht="12.75">
      <c r="A49" s="317" t="s">
        <v>126</v>
      </c>
      <c r="B49" s="318">
        <v>7506</v>
      </c>
      <c r="C49" s="319">
        <v>11036</v>
      </c>
      <c r="D49" s="319">
        <v>11036</v>
      </c>
      <c r="E49" s="343">
        <f t="shared" si="3"/>
        <v>100</v>
      </c>
      <c r="F49" s="319">
        <v>10101</v>
      </c>
      <c r="G49" s="311">
        <f t="shared" si="1"/>
        <v>1.0925650925650925</v>
      </c>
      <c r="H49" s="319">
        <v>4794</v>
      </c>
      <c r="I49" s="319">
        <v>4794</v>
      </c>
      <c r="J49" s="311">
        <f t="shared" si="2"/>
        <v>100</v>
      </c>
      <c r="K49" s="366">
        <v>0</v>
      </c>
      <c r="L49" s="288"/>
      <c r="M49" s="106"/>
      <c r="N49" s="106"/>
      <c r="O49" s="106"/>
      <c r="P49" s="106"/>
      <c r="Q49" s="106"/>
      <c r="R49" s="106"/>
    </row>
    <row r="50" spans="1:18" ht="12.75">
      <c r="A50" s="306" t="s">
        <v>127</v>
      </c>
      <c r="B50" s="307">
        <v>9292</v>
      </c>
      <c r="C50" s="308">
        <v>12810</v>
      </c>
      <c r="D50" s="308">
        <v>12810</v>
      </c>
      <c r="E50" s="343">
        <f t="shared" si="3"/>
        <v>100</v>
      </c>
      <c r="F50" s="308">
        <v>12510</v>
      </c>
      <c r="G50" s="315">
        <f t="shared" si="1"/>
        <v>1.023980815347722</v>
      </c>
      <c r="H50" s="308">
        <v>4960</v>
      </c>
      <c r="I50" s="308">
        <v>4960</v>
      </c>
      <c r="J50" s="311">
        <f t="shared" si="2"/>
        <v>100</v>
      </c>
      <c r="K50" s="368">
        <v>-0.4</v>
      </c>
      <c r="L50" s="367"/>
      <c r="M50" s="106"/>
      <c r="N50" s="106"/>
      <c r="O50" s="106"/>
      <c r="P50" s="106"/>
      <c r="Q50" s="106"/>
      <c r="R50" s="106"/>
    </row>
    <row r="51" spans="1:18" ht="13.5" customHeight="1">
      <c r="A51" s="317" t="s">
        <v>128</v>
      </c>
      <c r="B51" s="318">
        <v>8302</v>
      </c>
      <c r="C51" s="319">
        <v>12934</v>
      </c>
      <c r="D51" s="319">
        <v>12934</v>
      </c>
      <c r="E51" s="343">
        <f t="shared" si="3"/>
        <v>100</v>
      </c>
      <c r="F51" s="319">
        <v>11824</v>
      </c>
      <c r="G51" s="315">
        <f t="shared" si="1"/>
        <v>1.0938768606224627</v>
      </c>
      <c r="H51" s="319">
        <v>5183</v>
      </c>
      <c r="I51" s="319">
        <v>5183</v>
      </c>
      <c r="J51" s="311">
        <f t="shared" si="2"/>
        <v>100</v>
      </c>
      <c r="K51" s="366">
        <v>-0.5</v>
      </c>
      <c r="L51" s="367"/>
      <c r="M51" s="106"/>
      <c r="N51" s="106"/>
      <c r="O51" s="106"/>
      <c r="P51" s="106"/>
      <c r="Q51" s="106"/>
      <c r="R51" s="106"/>
    </row>
    <row r="52" spans="1:18" ht="12.75">
      <c r="A52" s="317" t="s">
        <v>129</v>
      </c>
      <c r="B52" s="318">
        <v>14227</v>
      </c>
      <c r="C52" s="319">
        <v>18700</v>
      </c>
      <c r="D52" s="319">
        <v>18700</v>
      </c>
      <c r="E52" s="343">
        <f t="shared" si="3"/>
        <v>100</v>
      </c>
      <c r="F52" s="319">
        <v>18659</v>
      </c>
      <c r="G52" s="315">
        <f t="shared" si="1"/>
        <v>1.0021973310466799</v>
      </c>
      <c r="H52" s="319">
        <v>8230</v>
      </c>
      <c r="I52" s="319">
        <v>8230</v>
      </c>
      <c r="J52" s="311">
        <f t="shared" si="2"/>
        <v>100</v>
      </c>
      <c r="K52" s="366">
        <v>-0.8</v>
      </c>
      <c r="L52" s="367"/>
      <c r="M52" s="106"/>
      <c r="N52" s="106"/>
      <c r="O52" s="106"/>
      <c r="P52" s="106"/>
      <c r="Q52" s="106"/>
      <c r="R52" s="106"/>
    </row>
    <row r="53" spans="1:18" ht="12.75">
      <c r="A53" s="306" t="s">
        <v>130</v>
      </c>
      <c r="B53" s="307">
        <v>46147</v>
      </c>
      <c r="C53" s="308">
        <v>62998.2</v>
      </c>
      <c r="D53" s="308">
        <v>62998.2</v>
      </c>
      <c r="E53" s="343">
        <f t="shared" si="3"/>
        <v>100</v>
      </c>
      <c r="F53" s="308">
        <v>56239.1</v>
      </c>
      <c r="G53" s="315">
        <f t="shared" si="1"/>
        <v>1.1201850669729778</v>
      </c>
      <c r="H53" s="309">
        <v>32196</v>
      </c>
      <c r="I53" s="309">
        <v>32196</v>
      </c>
      <c r="J53" s="311">
        <f t="shared" si="2"/>
        <v>100</v>
      </c>
      <c r="K53" s="368">
        <v>0</v>
      </c>
      <c r="L53" s="288"/>
      <c r="M53" s="106"/>
      <c r="N53" s="106"/>
      <c r="O53" s="106"/>
      <c r="P53" s="106"/>
      <c r="Q53" s="106"/>
      <c r="R53" s="106"/>
    </row>
    <row r="54" spans="1:18" ht="12.75">
      <c r="A54" s="306" t="s">
        <v>131</v>
      </c>
      <c r="B54" s="307">
        <v>5996</v>
      </c>
      <c r="C54" s="308">
        <v>8461</v>
      </c>
      <c r="D54" s="308">
        <v>8461</v>
      </c>
      <c r="E54" s="343">
        <f t="shared" si="3"/>
        <v>100</v>
      </c>
      <c r="F54" s="308">
        <v>7933</v>
      </c>
      <c r="G54" s="315">
        <f t="shared" si="1"/>
        <v>1.0665574183789235</v>
      </c>
      <c r="H54" s="308">
        <v>4001</v>
      </c>
      <c r="I54" s="308">
        <v>4001</v>
      </c>
      <c r="J54" s="311">
        <f t="shared" si="2"/>
        <v>100</v>
      </c>
      <c r="K54" s="368">
        <v>-0.3</v>
      </c>
      <c r="L54" s="288"/>
      <c r="M54" s="106"/>
      <c r="N54" s="106"/>
      <c r="O54" s="106"/>
      <c r="P54" s="106"/>
      <c r="Q54" s="106"/>
      <c r="R54" s="106"/>
    </row>
    <row r="55" spans="1:18" ht="12.75">
      <c r="A55" s="306" t="s">
        <v>132</v>
      </c>
      <c r="B55" s="307">
        <v>31057</v>
      </c>
      <c r="C55" s="308">
        <v>35290.5</v>
      </c>
      <c r="D55" s="308">
        <v>35290.5</v>
      </c>
      <c r="E55" s="343">
        <f t="shared" si="3"/>
        <v>100</v>
      </c>
      <c r="F55" s="308">
        <v>36515</v>
      </c>
      <c r="G55" s="315">
        <f t="shared" si="1"/>
        <v>0.9664658359578255</v>
      </c>
      <c r="H55" s="308">
        <v>16270</v>
      </c>
      <c r="I55" s="308">
        <v>16270</v>
      </c>
      <c r="J55" s="311">
        <f t="shared" si="2"/>
        <v>100</v>
      </c>
      <c r="K55" s="368">
        <v>-0.5</v>
      </c>
      <c r="L55" s="288"/>
      <c r="M55" s="106"/>
      <c r="N55" s="106"/>
      <c r="O55" s="106"/>
      <c r="P55" s="106"/>
      <c r="Q55" s="106"/>
      <c r="R55" s="106"/>
    </row>
    <row r="56" spans="1:18" ht="12.75">
      <c r="A56" s="306" t="s">
        <v>133</v>
      </c>
      <c r="B56" s="307">
        <v>12534</v>
      </c>
      <c r="C56" s="308">
        <v>14400</v>
      </c>
      <c r="D56" s="308">
        <v>14400</v>
      </c>
      <c r="E56" s="343">
        <f t="shared" si="3"/>
        <v>100</v>
      </c>
      <c r="F56" s="308">
        <v>14965</v>
      </c>
      <c r="G56" s="315">
        <f t="shared" si="1"/>
        <v>0.9622452388907451</v>
      </c>
      <c r="H56" s="308">
        <v>10255</v>
      </c>
      <c r="I56" s="308">
        <v>10255</v>
      </c>
      <c r="J56" s="311">
        <f t="shared" si="2"/>
        <v>100</v>
      </c>
      <c r="K56" s="368">
        <v>-1</v>
      </c>
      <c r="L56" s="288"/>
      <c r="M56" s="106"/>
      <c r="N56" s="106"/>
      <c r="O56" s="106"/>
      <c r="P56" s="106"/>
      <c r="Q56" s="106"/>
      <c r="R56" s="106"/>
    </row>
    <row r="57" spans="1:18" ht="12.75">
      <c r="A57" s="306" t="s">
        <v>134</v>
      </c>
      <c r="B57" s="307">
        <v>10127</v>
      </c>
      <c r="C57" s="308">
        <v>12077</v>
      </c>
      <c r="D57" s="308">
        <v>12077</v>
      </c>
      <c r="E57" s="343">
        <f t="shared" si="3"/>
        <v>100</v>
      </c>
      <c r="F57" s="308">
        <v>11519</v>
      </c>
      <c r="G57" s="315">
        <f t="shared" si="1"/>
        <v>1.0484417050091153</v>
      </c>
      <c r="H57" s="308">
        <v>8631</v>
      </c>
      <c r="I57" s="308">
        <v>8631</v>
      </c>
      <c r="J57" s="311">
        <f t="shared" si="2"/>
        <v>100</v>
      </c>
      <c r="K57" s="368">
        <v>-0.9</v>
      </c>
      <c r="L57" s="288"/>
      <c r="M57" s="106"/>
      <c r="N57" s="106"/>
      <c r="O57" s="106"/>
      <c r="P57" s="106"/>
      <c r="Q57" s="106"/>
      <c r="R57" s="106"/>
    </row>
    <row r="58" spans="1:18" ht="12.75">
      <c r="A58" s="306" t="s">
        <v>135</v>
      </c>
      <c r="B58" s="307">
        <v>8536</v>
      </c>
      <c r="C58" s="308">
        <v>10448</v>
      </c>
      <c r="D58" s="308">
        <v>10448</v>
      </c>
      <c r="E58" s="343">
        <f t="shared" si="3"/>
        <v>100</v>
      </c>
      <c r="F58" s="308">
        <v>10369.5</v>
      </c>
      <c r="G58" s="315">
        <f t="shared" si="1"/>
        <v>1.007570278219779</v>
      </c>
      <c r="H58" s="308">
        <v>7395</v>
      </c>
      <c r="I58" s="308">
        <v>7395</v>
      </c>
      <c r="J58" s="311">
        <f t="shared" si="2"/>
        <v>100</v>
      </c>
      <c r="K58" s="368">
        <v>-1.3</v>
      </c>
      <c r="L58" s="288"/>
      <c r="M58" s="106"/>
      <c r="N58" s="106"/>
      <c r="O58" s="106"/>
      <c r="P58" s="106"/>
      <c r="Q58" s="106"/>
      <c r="R58" s="106"/>
    </row>
    <row r="59" spans="1:18" ht="12.75">
      <c r="A59" s="306" t="s">
        <v>136</v>
      </c>
      <c r="B59" s="307">
        <v>9817</v>
      </c>
      <c r="C59" s="308">
        <v>10582</v>
      </c>
      <c r="D59" s="308">
        <v>10582</v>
      </c>
      <c r="E59" s="343">
        <f t="shared" si="3"/>
        <v>100</v>
      </c>
      <c r="F59" s="308">
        <v>11189</v>
      </c>
      <c r="G59" s="315">
        <f t="shared" si="1"/>
        <v>0.9457502904638484</v>
      </c>
      <c r="H59" s="308">
        <v>7730</v>
      </c>
      <c r="I59" s="308">
        <v>7730</v>
      </c>
      <c r="J59" s="311">
        <f t="shared" si="2"/>
        <v>100</v>
      </c>
      <c r="K59" s="368">
        <v>-1.2</v>
      </c>
      <c r="L59" s="288"/>
      <c r="M59" s="106"/>
      <c r="N59" s="106"/>
      <c r="O59" s="106"/>
      <c r="P59" s="106"/>
      <c r="Q59" s="106"/>
      <c r="R59" s="106"/>
    </row>
    <row r="60" spans="1:18" ht="12.75">
      <c r="A60" s="306" t="s">
        <v>137</v>
      </c>
      <c r="B60" s="307">
        <v>11486</v>
      </c>
      <c r="C60" s="308">
        <v>13758</v>
      </c>
      <c r="D60" s="308">
        <v>13758</v>
      </c>
      <c r="E60" s="343">
        <f t="shared" si="3"/>
        <v>100</v>
      </c>
      <c r="F60" s="308">
        <v>13935</v>
      </c>
      <c r="G60" s="315">
        <f t="shared" si="1"/>
        <v>0.9872981700753498</v>
      </c>
      <c r="H60" s="308">
        <v>9672</v>
      </c>
      <c r="I60" s="308">
        <v>9672</v>
      </c>
      <c r="J60" s="311">
        <f t="shared" si="2"/>
        <v>100</v>
      </c>
      <c r="K60" s="368">
        <v>-0.6</v>
      </c>
      <c r="L60" s="288"/>
      <c r="M60" s="106"/>
      <c r="N60" s="106"/>
      <c r="O60" s="106"/>
      <c r="P60" s="106"/>
      <c r="Q60" s="106"/>
      <c r="R60" s="106"/>
    </row>
    <row r="61" spans="1:18" ht="12.75">
      <c r="A61" s="306" t="s">
        <v>138</v>
      </c>
      <c r="B61" s="307">
        <v>13251</v>
      </c>
      <c r="C61" s="308">
        <v>15166</v>
      </c>
      <c r="D61" s="308">
        <v>15166</v>
      </c>
      <c r="E61" s="343">
        <f t="shared" si="3"/>
        <v>100</v>
      </c>
      <c r="F61" s="308">
        <v>15564.9</v>
      </c>
      <c r="G61" s="315">
        <f t="shared" si="1"/>
        <v>0.9743718237829989</v>
      </c>
      <c r="H61" s="308">
        <v>10476</v>
      </c>
      <c r="I61" s="308">
        <v>10476</v>
      </c>
      <c r="J61" s="311">
        <f t="shared" si="2"/>
        <v>100</v>
      </c>
      <c r="K61" s="368">
        <v>-1.7</v>
      </c>
      <c r="L61" s="288"/>
      <c r="M61" s="106"/>
      <c r="N61" s="106"/>
      <c r="O61" s="106"/>
      <c r="P61" s="106"/>
      <c r="Q61" s="106"/>
      <c r="R61" s="106"/>
    </row>
    <row r="62" spans="1:18" ht="12.75">
      <c r="A62" s="306" t="s">
        <v>139</v>
      </c>
      <c r="B62" s="307">
        <v>12685</v>
      </c>
      <c r="C62" s="308">
        <v>15292</v>
      </c>
      <c r="D62" s="308">
        <v>15292</v>
      </c>
      <c r="E62" s="343">
        <f t="shared" si="3"/>
        <v>100</v>
      </c>
      <c r="F62" s="308">
        <v>14234</v>
      </c>
      <c r="G62" s="315">
        <f t="shared" si="1"/>
        <v>1.0743290712378812</v>
      </c>
      <c r="H62" s="308">
        <v>10809</v>
      </c>
      <c r="I62" s="308">
        <v>10809</v>
      </c>
      <c r="J62" s="311">
        <f t="shared" si="2"/>
        <v>100</v>
      </c>
      <c r="K62" s="368">
        <v>-0.6</v>
      </c>
      <c r="L62" s="288"/>
      <c r="M62" s="106"/>
      <c r="N62" s="106"/>
      <c r="O62" s="106"/>
      <c r="P62" s="106"/>
      <c r="Q62" s="106"/>
      <c r="R62" s="106"/>
    </row>
    <row r="63" spans="1:18" ht="12.75">
      <c r="A63" s="306" t="s">
        <v>140</v>
      </c>
      <c r="B63" s="307">
        <v>15721</v>
      </c>
      <c r="C63" s="308">
        <v>17550</v>
      </c>
      <c r="D63" s="308">
        <v>17550</v>
      </c>
      <c r="E63" s="343">
        <f t="shared" si="3"/>
        <v>100</v>
      </c>
      <c r="F63" s="308">
        <v>17676.5</v>
      </c>
      <c r="G63" s="315">
        <f t="shared" si="1"/>
        <v>0.992843605917461</v>
      </c>
      <c r="H63" s="308">
        <v>12491</v>
      </c>
      <c r="I63" s="308">
        <v>12491</v>
      </c>
      <c r="J63" s="311">
        <f t="shared" si="2"/>
        <v>100</v>
      </c>
      <c r="K63" s="368">
        <v>-0.6</v>
      </c>
      <c r="L63" s="288"/>
      <c r="M63" s="106"/>
      <c r="N63" s="106"/>
      <c r="O63" s="106"/>
      <c r="P63" s="106"/>
      <c r="Q63" s="106"/>
      <c r="R63" s="106"/>
    </row>
    <row r="64" spans="1:18" ht="12.75">
      <c r="A64" s="306" t="s">
        <v>141</v>
      </c>
      <c r="B64" s="307">
        <v>10327</v>
      </c>
      <c r="C64" s="308">
        <v>11540</v>
      </c>
      <c r="D64" s="308">
        <v>11540</v>
      </c>
      <c r="E64" s="343">
        <f t="shared" si="3"/>
        <v>100</v>
      </c>
      <c r="F64" s="308">
        <v>11577</v>
      </c>
      <c r="G64" s="315">
        <f t="shared" si="1"/>
        <v>0.996804007946791</v>
      </c>
      <c r="H64" s="308">
        <v>8341</v>
      </c>
      <c r="I64" s="308">
        <v>8341</v>
      </c>
      <c r="J64" s="311">
        <f t="shared" si="2"/>
        <v>100</v>
      </c>
      <c r="K64" s="368">
        <v>0.4</v>
      </c>
      <c r="L64" s="288"/>
      <c r="M64" s="106"/>
      <c r="N64" s="106"/>
      <c r="O64" s="106"/>
      <c r="P64" s="106"/>
      <c r="Q64" s="106"/>
      <c r="R64" s="106"/>
    </row>
    <row r="65" spans="1:18" ht="12.75">
      <c r="A65" s="306" t="s">
        <v>142</v>
      </c>
      <c r="B65" s="307">
        <v>9593</v>
      </c>
      <c r="C65" s="308">
        <v>11811</v>
      </c>
      <c r="D65" s="308">
        <v>11811</v>
      </c>
      <c r="E65" s="343">
        <f t="shared" si="3"/>
        <v>100</v>
      </c>
      <c r="F65" s="308">
        <v>11479</v>
      </c>
      <c r="G65" s="315">
        <f t="shared" si="1"/>
        <v>1.0289223799982576</v>
      </c>
      <c r="H65" s="308">
        <v>7717</v>
      </c>
      <c r="I65" s="308">
        <v>7717</v>
      </c>
      <c r="J65" s="311">
        <f t="shared" si="2"/>
        <v>100</v>
      </c>
      <c r="K65" s="368">
        <v>0.3</v>
      </c>
      <c r="L65" s="288"/>
      <c r="M65" s="106"/>
      <c r="N65" s="106"/>
      <c r="O65" s="106"/>
      <c r="P65" s="106"/>
      <c r="Q65" s="106"/>
      <c r="R65" s="106"/>
    </row>
    <row r="66" spans="1:18" ht="12.75">
      <c r="A66" s="306" t="s">
        <v>143</v>
      </c>
      <c r="B66" s="307">
        <v>13488</v>
      </c>
      <c r="C66" s="308">
        <v>15890.6</v>
      </c>
      <c r="D66" s="308">
        <v>15890.6</v>
      </c>
      <c r="E66" s="343">
        <f t="shared" si="3"/>
        <v>100</v>
      </c>
      <c r="F66" s="308">
        <v>15693</v>
      </c>
      <c r="G66" s="315">
        <f t="shared" si="1"/>
        <v>1.0125916013509209</v>
      </c>
      <c r="H66" s="308">
        <v>11103</v>
      </c>
      <c r="I66" s="308">
        <v>11103</v>
      </c>
      <c r="J66" s="311">
        <f t="shared" si="2"/>
        <v>100</v>
      </c>
      <c r="K66" s="368">
        <v>-0.3</v>
      </c>
      <c r="L66" s="288"/>
      <c r="M66" s="106"/>
      <c r="N66" s="106"/>
      <c r="O66" s="106"/>
      <c r="P66" s="106"/>
      <c r="Q66" s="106"/>
      <c r="R66" s="106"/>
    </row>
    <row r="67" spans="1:18" ht="12.75">
      <c r="A67" s="306" t="s">
        <v>144</v>
      </c>
      <c r="B67" s="307">
        <v>12513</v>
      </c>
      <c r="C67" s="308">
        <v>14842</v>
      </c>
      <c r="D67" s="308">
        <v>14842</v>
      </c>
      <c r="E67" s="343">
        <f t="shared" si="3"/>
        <v>100</v>
      </c>
      <c r="F67" s="308">
        <v>14338</v>
      </c>
      <c r="G67" s="315">
        <f t="shared" si="1"/>
        <v>1.0351513460733714</v>
      </c>
      <c r="H67" s="308">
        <v>10329</v>
      </c>
      <c r="I67" s="308">
        <v>10329</v>
      </c>
      <c r="J67" s="311">
        <f t="shared" si="2"/>
        <v>100</v>
      </c>
      <c r="K67" s="368">
        <v>-2.9</v>
      </c>
      <c r="L67" s="288"/>
      <c r="M67" s="106"/>
      <c r="N67" s="106"/>
      <c r="O67" s="106"/>
      <c r="P67" s="106"/>
      <c r="Q67" s="106"/>
      <c r="R67" s="106"/>
    </row>
    <row r="68" spans="1:18" ht="12.75">
      <c r="A68" s="306" t="s">
        <v>145</v>
      </c>
      <c r="B68" s="307">
        <v>12943</v>
      </c>
      <c r="C68" s="308">
        <v>14411</v>
      </c>
      <c r="D68" s="308">
        <v>14411</v>
      </c>
      <c r="E68" s="343">
        <f t="shared" si="3"/>
        <v>100</v>
      </c>
      <c r="F68" s="308">
        <v>15490.5</v>
      </c>
      <c r="G68" s="315">
        <f t="shared" si="1"/>
        <v>0.9303121267873858</v>
      </c>
      <c r="H68" s="308">
        <v>9869</v>
      </c>
      <c r="I68" s="308">
        <v>9869</v>
      </c>
      <c r="J68" s="311">
        <f t="shared" si="2"/>
        <v>100</v>
      </c>
      <c r="K68" s="368">
        <v>0.59</v>
      </c>
      <c r="L68" s="376"/>
      <c r="M68" s="106"/>
      <c r="N68" s="106"/>
      <c r="O68" s="106"/>
      <c r="P68" s="106"/>
      <c r="Q68" s="106"/>
      <c r="R68" s="106"/>
    </row>
    <row r="69" spans="1:18" ht="12.75">
      <c r="A69" s="306" t="s">
        <v>146</v>
      </c>
      <c r="B69" s="307">
        <v>9524</v>
      </c>
      <c r="C69" s="308">
        <v>12486</v>
      </c>
      <c r="D69" s="308">
        <v>12486</v>
      </c>
      <c r="E69" s="343">
        <f t="shared" si="3"/>
        <v>100</v>
      </c>
      <c r="F69" s="308">
        <v>11163.9</v>
      </c>
      <c r="G69" s="315">
        <f t="shared" si="1"/>
        <v>1.1184263563808348</v>
      </c>
      <c r="H69" s="308">
        <v>8345</v>
      </c>
      <c r="I69" s="308">
        <v>8345</v>
      </c>
      <c r="J69" s="311">
        <f t="shared" si="2"/>
        <v>100</v>
      </c>
      <c r="K69" s="368">
        <v>-0.5</v>
      </c>
      <c r="L69" s="376"/>
      <c r="M69" s="106"/>
      <c r="N69" s="106"/>
      <c r="O69" s="106"/>
      <c r="P69" s="106"/>
      <c r="Q69" s="106"/>
      <c r="R69" s="106"/>
    </row>
    <row r="70" spans="1:18" ht="12.75">
      <c r="A70" s="306" t="s">
        <v>147</v>
      </c>
      <c r="B70" s="307">
        <v>10887</v>
      </c>
      <c r="C70" s="308">
        <v>11273</v>
      </c>
      <c r="D70" s="308">
        <v>11273</v>
      </c>
      <c r="E70" s="343">
        <f t="shared" si="3"/>
        <v>100</v>
      </c>
      <c r="F70" s="308">
        <v>12450</v>
      </c>
      <c r="G70" s="315">
        <f t="shared" si="1"/>
        <v>0.9054618473895583</v>
      </c>
      <c r="H70" s="308">
        <v>7808</v>
      </c>
      <c r="I70" s="308">
        <v>7808</v>
      </c>
      <c r="J70" s="311">
        <f t="shared" si="2"/>
        <v>100</v>
      </c>
      <c r="K70" s="368">
        <v>1</v>
      </c>
      <c r="L70" s="288"/>
      <c r="M70" s="106"/>
      <c r="N70" s="106"/>
      <c r="O70" s="106"/>
      <c r="P70" s="106"/>
      <c r="Q70" s="106"/>
      <c r="R70" s="106"/>
    </row>
    <row r="71" spans="1:18" ht="12.75">
      <c r="A71" s="306" t="s">
        <v>148</v>
      </c>
      <c r="B71" s="307">
        <v>13486</v>
      </c>
      <c r="C71" s="308">
        <v>15624</v>
      </c>
      <c r="D71" s="308">
        <v>15624</v>
      </c>
      <c r="E71" s="343">
        <f t="shared" si="3"/>
        <v>100</v>
      </c>
      <c r="F71" s="308">
        <v>15978</v>
      </c>
      <c r="G71" s="315">
        <f t="shared" si="1"/>
        <v>0.9778445362373264</v>
      </c>
      <c r="H71" s="308">
        <v>10764</v>
      </c>
      <c r="I71" s="308">
        <v>10764</v>
      </c>
      <c r="J71" s="311">
        <f t="shared" si="2"/>
        <v>100</v>
      </c>
      <c r="K71" s="368">
        <v>-1</v>
      </c>
      <c r="L71" s="288"/>
      <c r="M71" s="106"/>
      <c r="N71" s="106"/>
      <c r="O71" s="106"/>
      <c r="P71" s="106"/>
      <c r="Q71" s="106"/>
      <c r="R71" s="106"/>
    </row>
    <row r="72" spans="1:18" ht="12.75">
      <c r="A72" s="306" t="s">
        <v>149</v>
      </c>
      <c r="B72" s="307">
        <v>3092</v>
      </c>
      <c r="C72" s="308">
        <v>4211</v>
      </c>
      <c r="D72" s="308">
        <v>4211</v>
      </c>
      <c r="E72" s="343">
        <f t="shared" si="3"/>
        <v>100</v>
      </c>
      <c r="F72" s="308">
        <v>4276</v>
      </c>
      <c r="G72" s="315">
        <f t="shared" si="1"/>
        <v>0.9847988774555659</v>
      </c>
      <c r="H72" s="308">
        <v>2598.5</v>
      </c>
      <c r="I72" s="308">
        <v>2598.5</v>
      </c>
      <c r="J72" s="311">
        <f t="shared" si="2"/>
        <v>100</v>
      </c>
      <c r="K72" s="368">
        <v>0.5</v>
      </c>
      <c r="L72" s="288"/>
      <c r="M72" s="106"/>
      <c r="N72" s="106"/>
      <c r="O72" s="106"/>
      <c r="P72" s="106"/>
      <c r="Q72" s="106"/>
      <c r="R72" s="106"/>
    </row>
    <row r="73" spans="1:18" ht="12.75">
      <c r="A73" s="306" t="s">
        <v>150</v>
      </c>
      <c r="B73" s="307">
        <v>18661</v>
      </c>
      <c r="C73" s="308">
        <v>22296.5</v>
      </c>
      <c r="D73" s="308">
        <v>22296.5</v>
      </c>
      <c r="E73" s="343">
        <f t="shared" si="3"/>
        <v>100</v>
      </c>
      <c r="F73" s="308">
        <v>21747.2</v>
      </c>
      <c r="G73" s="315">
        <f t="shared" si="1"/>
        <v>1.025258424072984</v>
      </c>
      <c r="H73" s="308">
        <v>15169</v>
      </c>
      <c r="I73" s="308">
        <v>15169</v>
      </c>
      <c r="J73" s="311">
        <f t="shared" si="2"/>
        <v>100</v>
      </c>
      <c r="K73" s="368">
        <v>-1.9</v>
      </c>
      <c r="L73" s="288"/>
      <c r="M73" s="106"/>
      <c r="N73" s="106"/>
      <c r="O73" s="106"/>
      <c r="P73" s="106"/>
      <c r="Q73" s="106"/>
      <c r="R73" s="106"/>
    </row>
    <row r="74" spans="1:18" ht="12.75">
      <c r="A74" s="306" t="s">
        <v>151</v>
      </c>
      <c r="B74" s="307">
        <v>10756</v>
      </c>
      <c r="C74" s="308">
        <v>13167</v>
      </c>
      <c r="D74" s="308">
        <v>13167</v>
      </c>
      <c r="E74" s="343">
        <f t="shared" si="3"/>
        <v>100</v>
      </c>
      <c r="F74" s="308">
        <v>12367</v>
      </c>
      <c r="G74" s="315">
        <f t="shared" si="1"/>
        <v>1.064688283334681</v>
      </c>
      <c r="H74" s="308">
        <v>9113</v>
      </c>
      <c r="I74" s="308">
        <v>9113</v>
      </c>
      <c r="J74" s="311">
        <f t="shared" si="2"/>
        <v>100</v>
      </c>
      <c r="K74" s="368">
        <v>-1</v>
      </c>
      <c r="L74" s="288"/>
      <c r="M74" s="169"/>
      <c r="N74" s="169"/>
      <c r="O74" s="169"/>
      <c r="P74" s="169"/>
      <c r="Q74" s="106"/>
      <c r="R74" s="106"/>
    </row>
    <row r="75" spans="1:18" ht="12.75">
      <c r="A75" s="306" t="s">
        <v>152</v>
      </c>
      <c r="B75" s="307">
        <v>19371</v>
      </c>
      <c r="C75" s="308">
        <v>23697.6</v>
      </c>
      <c r="D75" s="308">
        <v>23697.6</v>
      </c>
      <c r="E75" s="343">
        <f t="shared" si="3"/>
        <v>100</v>
      </c>
      <c r="F75" s="308">
        <v>22522.2</v>
      </c>
      <c r="G75" s="315">
        <f t="shared" si="1"/>
        <v>1.052188507339425</v>
      </c>
      <c r="H75" s="308">
        <v>15415</v>
      </c>
      <c r="I75" s="308">
        <v>15415</v>
      </c>
      <c r="J75" s="311">
        <f t="shared" si="2"/>
        <v>100</v>
      </c>
      <c r="K75" s="368">
        <v>-0.4</v>
      </c>
      <c r="L75" s="288"/>
      <c r="M75" s="169"/>
      <c r="N75" s="169"/>
      <c r="O75" s="169"/>
      <c r="P75" s="169"/>
      <c r="Q75" s="106"/>
      <c r="R75" s="106"/>
    </row>
    <row r="76" spans="1:18" ht="12.75">
      <c r="A76" s="306" t="s">
        <v>153</v>
      </c>
      <c r="B76" s="307">
        <v>11311</v>
      </c>
      <c r="C76" s="308">
        <v>13357</v>
      </c>
      <c r="D76" s="308">
        <v>13357</v>
      </c>
      <c r="E76" s="343">
        <f t="shared" si="3"/>
        <v>100</v>
      </c>
      <c r="F76" s="308">
        <v>15014.3</v>
      </c>
      <c r="G76" s="315">
        <f t="shared" si="1"/>
        <v>0.8896185636360003</v>
      </c>
      <c r="H76" s="308">
        <v>8393</v>
      </c>
      <c r="I76" s="308">
        <v>8393</v>
      </c>
      <c r="J76" s="311">
        <f t="shared" si="2"/>
        <v>100</v>
      </c>
      <c r="K76" s="368">
        <v>0.8</v>
      </c>
      <c r="L76" s="288"/>
      <c r="M76" s="106"/>
      <c r="N76" s="106"/>
      <c r="O76" s="106"/>
      <c r="P76" s="106"/>
      <c r="Q76" s="106"/>
      <c r="R76" s="106"/>
    </row>
    <row r="77" spans="1:18" ht="12.75">
      <c r="A77" s="306" t="s">
        <v>154</v>
      </c>
      <c r="B77" s="307">
        <v>19903</v>
      </c>
      <c r="C77" s="308">
        <v>23548</v>
      </c>
      <c r="D77" s="308">
        <v>23548</v>
      </c>
      <c r="E77" s="343">
        <f t="shared" si="3"/>
        <v>100</v>
      </c>
      <c r="F77" s="308">
        <v>22391</v>
      </c>
      <c r="G77" s="315">
        <f t="shared" si="1"/>
        <v>1.0516725470054933</v>
      </c>
      <c r="H77" s="308">
        <v>15942</v>
      </c>
      <c r="I77" s="308">
        <v>15942</v>
      </c>
      <c r="J77" s="311">
        <f t="shared" si="2"/>
        <v>100</v>
      </c>
      <c r="K77" s="368">
        <v>2.4</v>
      </c>
      <c r="L77" s="288"/>
      <c r="M77" s="106"/>
      <c r="N77" s="106"/>
      <c r="O77" s="106"/>
      <c r="P77" s="106"/>
      <c r="Q77" s="106"/>
      <c r="R77" s="106"/>
    </row>
    <row r="78" spans="1:18" ht="12.75">
      <c r="A78" s="380" t="s">
        <v>155</v>
      </c>
      <c r="B78" s="381">
        <v>6481</v>
      </c>
      <c r="C78" s="323">
        <v>7101</v>
      </c>
      <c r="D78" s="323">
        <v>7101</v>
      </c>
      <c r="E78" s="343">
        <f t="shared" si="3"/>
        <v>100</v>
      </c>
      <c r="F78" s="323">
        <v>7628.2</v>
      </c>
      <c r="G78" s="382">
        <f t="shared" si="1"/>
        <v>0.930888020765056</v>
      </c>
      <c r="H78" s="323">
        <v>5142.6</v>
      </c>
      <c r="I78" s="323">
        <v>5142.6</v>
      </c>
      <c r="J78" s="311">
        <f t="shared" si="2"/>
        <v>100</v>
      </c>
      <c r="K78" s="383">
        <v>0.9</v>
      </c>
      <c r="L78" s="288"/>
      <c r="M78" s="106"/>
      <c r="N78" s="106"/>
      <c r="O78" s="106"/>
      <c r="P78" s="106"/>
      <c r="Q78" s="106"/>
      <c r="R78" s="106"/>
    </row>
    <row r="79" spans="1:18" ht="12.75">
      <c r="A79" s="306" t="s">
        <v>156</v>
      </c>
      <c r="B79" s="307">
        <v>4237</v>
      </c>
      <c r="C79" s="308">
        <v>5105</v>
      </c>
      <c r="D79" s="308">
        <v>5105</v>
      </c>
      <c r="E79" s="343">
        <f t="shared" si="3"/>
        <v>100</v>
      </c>
      <c r="F79" s="308">
        <v>5028</v>
      </c>
      <c r="G79" s="315">
        <f t="shared" si="1"/>
        <v>1.0153142402545743</v>
      </c>
      <c r="H79" s="308">
        <v>3644</v>
      </c>
      <c r="I79" s="308">
        <v>3644</v>
      </c>
      <c r="J79" s="311">
        <f t="shared" si="2"/>
        <v>100</v>
      </c>
      <c r="K79" s="368">
        <v>-0.3</v>
      </c>
      <c r="L79" s="288"/>
      <c r="M79" s="106"/>
      <c r="N79" s="106"/>
      <c r="O79" s="106"/>
      <c r="P79" s="106"/>
      <c r="Q79" s="106"/>
      <c r="R79" s="106"/>
    </row>
    <row r="80" spans="1:18" ht="12.75">
      <c r="A80" s="306" t="s">
        <v>157</v>
      </c>
      <c r="B80" s="307">
        <v>13622</v>
      </c>
      <c r="C80" s="308">
        <v>16374</v>
      </c>
      <c r="D80" s="308">
        <v>16374</v>
      </c>
      <c r="E80" s="343">
        <f t="shared" si="3"/>
        <v>100</v>
      </c>
      <c r="F80" s="308">
        <v>16291</v>
      </c>
      <c r="G80" s="315">
        <f t="shared" si="1"/>
        <v>1.005094837640415</v>
      </c>
      <c r="H80" s="308">
        <v>11401</v>
      </c>
      <c r="I80" s="308">
        <v>11401</v>
      </c>
      <c r="J80" s="311">
        <f t="shared" si="2"/>
        <v>100</v>
      </c>
      <c r="K80" s="368">
        <v>0</v>
      </c>
      <c r="L80" s="288"/>
      <c r="M80" s="106"/>
      <c r="N80" s="106"/>
      <c r="O80" s="106"/>
      <c r="P80" s="106"/>
      <c r="Q80" s="106"/>
      <c r="R80" s="106"/>
    </row>
    <row r="81" spans="1:18" ht="13.5" thickBot="1">
      <c r="A81" s="369" t="s">
        <v>158</v>
      </c>
      <c r="B81" s="370">
        <v>87303</v>
      </c>
      <c r="C81" s="371">
        <v>97140.3</v>
      </c>
      <c r="D81" s="371">
        <v>97140.316</v>
      </c>
      <c r="E81" s="373">
        <f aca="true" t="shared" si="4" ref="E81:E136">D81/C81*100</f>
        <v>100.00001647102181</v>
      </c>
      <c r="F81" s="371">
        <v>99618.3</v>
      </c>
      <c r="G81" s="373">
        <f t="shared" si="1"/>
        <v>0.9751252129377835</v>
      </c>
      <c r="H81" s="384">
        <v>60228.1</v>
      </c>
      <c r="I81" s="371">
        <v>60204.9</v>
      </c>
      <c r="J81" s="373">
        <f aca="true" t="shared" si="5" ref="J81:J119">SUM(I81/H81)*100</f>
        <v>99.96147977439102</v>
      </c>
      <c r="K81" s="374">
        <v>-3</v>
      </c>
      <c r="L81" s="288"/>
      <c r="M81" s="106"/>
      <c r="N81" s="106"/>
      <c r="O81" s="106"/>
      <c r="P81" s="106"/>
      <c r="Q81" s="106"/>
      <c r="R81" s="106"/>
    </row>
    <row r="82" spans="1:18" ht="13.5" thickTop="1">
      <c r="A82" s="376"/>
      <c r="B82" s="377"/>
      <c r="C82" s="377"/>
      <c r="D82" s="377"/>
      <c r="E82" s="379"/>
      <c r="F82" s="377"/>
      <c r="G82" s="379"/>
      <c r="H82" s="385"/>
      <c r="I82" s="377"/>
      <c r="J82" s="379"/>
      <c r="K82" s="377"/>
      <c r="L82" s="288"/>
      <c r="M82" s="106"/>
      <c r="N82" s="106"/>
      <c r="O82" s="106"/>
      <c r="P82" s="106"/>
      <c r="Q82" s="106"/>
      <c r="R82" s="106"/>
    </row>
    <row r="83" spans="1:18" ht="12.75">
      <c r="A83" s="376"/>
      <c r="B83" s="377"/>
      <c r="C83" s="377"/>
      <c r="D83" s="377"/>
      <c r="E83" s="379"/>
      <c r="F83" s="377"/>
      <c r="G83" s="379"/>
      <c r="H83" s="385"/>
      <c r="I83" s="377"/>
      <c r="J83" s="379"/>
      <c r="K83" s="377"/>
      <c r="L83" s="288"/>
      <c r="M83" s="106"/>
      <c r="N83" s="106"/>
      <c r="O83" s="106"/>
      <c r="P83" s="106"/>
      <c r="Q83" s="106"/>
      <c r="R83" s="106"/>
    </row>
    <row r="84" spans="1:18" ht="12.75">
      <c r="A84" s="376"/>
      <c r="B84" s="377"/>
      <c r="C84" s="377"/>
      <c r="D84" s="377"/>
      <c r="E84" s="379"/>
      <c r="F84" s="377"/>
      <c r="G84" s="379"/>
      <c r="H84" s="385"/>
      <c r="I84" s="377"/>
      <c r="J84" s="379"/>
      <c r="K84" s="377"/>
      <c r="L84" s="288"/>
      <c r="M84" s="106"/>
      <c r="N84" s="106"/>
      <c r="O84" s="106"/>
      <c r="P84" s="106"/>
      <c r="Q84" s="106"/>
      <c r="R84" s="106"/>
    </row>
    <row r="85" spans="1:18" ht="13.5" thickBot="1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 t="s">
        <v>35</v>
      </c>
      <c r="L85" s="288"/>
      <c r="M85" s="106"/>
      <c r="N85" s="106"/>
      <c r="O85" s="106"/>
      <c r="P85" s="106"/>
      <c r="Q85" s="106"/>
      <c r="R85" s="106"/>
    </row>
    <row r="86" spans="1:18" ht="14.25" thickBot="1" thickTop="1">
      <c r="A86" s="289" t="s">
        <v>59</v>
      </c>
      <c r="B86" s="1015" t="s">
        <v>2</v>
      </c>
      <c r="C86" s="1015"/>
      <c r="D86" s="1015"/>
      <c r="E86" s="1015"/>
      <c r="F86" s="1015"/>
      <c r="G86" s="1016"/>
      <c r="H86" s="1017" t="s">
        <v>86</v>
      </c>
      <c r="I86" s="1018"/>
      <c r="J86" s="1018"/>
      <c r="K86" s="1019"/>
      <c r="L86" s="288"/>
      <c r="M86" s="106"/>
      <c r="N86" s="106"/>
      <c r="O86" s="106"/>
      <c r="P86" s="106"/>
      <c r="Q86" s="106"/>
      <c r="R86" s="106"/>
    </row>
    <row r="87" spans="1:18" ht="12.75">
      <c r="A87" s="290"/>
      <c r="B87" s="291" t="s">
        <v>30</v>
      </c>
      <c r="C87" s="292" t="s">
        <v>31</v>
      </c>
      <c r="D87" s="292" t="s">
        <v>62</v>
      </c>
      <c r="E87" s="293" t="s">
        <v>6</v>
      </c>
      <c r="F87" s="292" t="s">
        <v>62</v>
      </c>
      <c r="G87" s="292" t="s">
        <v>8</v>
      </c>
      <c r="H87" s="292" t="s">
        <v>87</v>
      </c>
      <c r="I87" s="292" t="s">
        <v>62</v>
      </c>
      <c r="J87" s="292" t="s">
        <v>6</v>
      </c>
      <c r="K87" s="294" t="s">
        <v>65</v>
      </c>
      <c r="L87" s="288"/>
      <c r="M87" s="106"/>
      <c r="N87" s="106"/>
      <c r="O87" s="106"/>
      <c r="P87" s="106"/>
      <c r="Q87" s="106"/>
      <c r="R87" s="106"/>
    </row>
    <row r="88" spans="1:18" ht="12.75">
      <c r="A88" s="295"/>
      <c r="B88" s="296"/>
      <c r="C88" s="297"/>
      <c r="D88" s="298" t="s">
        <v>88</v>
      </c>
      <c r="E88" s="293" t="s">
        <v>89</v>
      </c>
      <c r="F88" s="298" t="s">
        <v>88</v>
      </c>
      <c r="G88" s="292" t="s">
        <v>32</v>
      </c>
      <c r="H88" s="292" t="s">
        <v>10</v>
      </c>
      <c r="I88" s="299" t="s">
        <v>88</v>
      </c>
      <c r="J88" s="292"/>
      <c r="K88" s="294" t="s">
        <v>90</v>
      </c>
      <c r="L88" s="288"/>
      <c r="M88" s="106"/>
      <c r="N88" s="106"/>
      <c r="O88" s="106"/>
      <c r="P88" s="106"/>
      <c r="Q88" s="106"/>
      <c r="R88" s="106"/>
    </row>
    <row r="89" spans="1:18" ht="13.5" thickBot="1">
      <c r="A89" s="300"/>
      <c r="B89" s="301"/>
      <c r="C89" s="302"/>
      <c r="D89" s="303">
        <v>40543</v>
      </c>
      <c r="E89" s="304"/>
      <c r="F89" s="303">
        <v>40178</v>
      </c>
      <c r="G89" s="301"/>
      <c r="H89" s="302" t="s">
        <v>11</v>
      </c>
      <c r="I89" s="303">
        <v>40543</v>
      </c>
      <c r="J89" s="302"/>
      <c r="K89" s="305" t="s">
        <v>91</v>
      </c>
      <c r="L89" s="288"/>
      <c r="M89" s="106"/>
      <c r="N89" s="106"/>
      <c r="O89" s="106"/>
      <c r="P89" s="106"/>
      <c r="Q89" s="106"/>
      <c r="R89" s="106"/>
    </row>
    <row r="90" spans="1:18" ht="13.5" thickTop="1">
      <c r="A90" s="317" t="s">
        <v>159</v>
      </c>
      <c r="B90" s="318">
        <v>27799</v>
      </c>
      <c r="C90" s="319">
        <v>31445.5</v>
      </c>
      <c r="D90" s="319">
        <v>31445.468</v>
      </c>
      <c r="E90" s="311">
        <f t="shared" si="4"/>
        <v>99.99989823663164</v>
      </c>
      <c r="F90" s="319">
        <v>32300</v>
      </c>
      <c r="G90" s="311">
        <f t="shared" si="1"/>
        <v>0.9735439009287926</v>
      </c>
      <c r="H90" s="319">
        <v>18799.55</v>
      </c>
      <c r="I90" s="319">
        <v>18799.4</v>
      </c>
      <c r="J90" s="311">
        <f t="shared" si="5"/>
        <v>99.99920210856112</v>
      </c>
      <c r="K90" s="366">
        <v>-0.9</v>
      </c>
      <c r="L90" s="288"/>
      <c r="M90" s="106"/>
      <c r="N90" s="106"/>
      <c r="O90" s="106"/>
      <c r="P90" s="106"/>
      <c r="Q90" s="106"/>
      <c r="R90" s="106"/>
    </row>
    <row r="91" spans="1:18" ht="12.75">
      <c r="A91" s="306" t="s">
        <v>160</v>
      </c>
      <c r="B91" s="307">
        <v>16011</v>
      </c>
      <c r="C91" s="308">
        <v>18671</v>
      </c>
      <c r="D91" s="308">
        <v>18671.04</v>
      </c>
      <c r="E91" s="311">
        <f t="shared" si="4"/>
        <v>100.00021423598093</v>
      </c>
      <c r="F91" s="308">
        <v>19075</v>
      </c>
      <c r="G91" s="311">
        <f t="shared" si="1"/>
        <v>0.9788225425950197</v>
      </c>
      <c r="H91" s="308">
        <v>9241.5</v>
      </c>
      <c r="I91" s="308">
        <v>9241.35</v>
      </c>
      <c r="J91" s="311">
        <f t="shared" si="5"/>
        <v>99.99837688686902</v>
      </c>
      <c r="K91" s="368">
        <v>-0.6</v>
      </c>
      <c r="L91" s="288"/>
      <c r="M91" s="106"/>
      <c r="N91" s="106"/>
      <c r="O91" s="106"/>
      <c r="P91" s="106"/>
      <c r="Q91" s="106"/>
      <c r="R91" s="106"/>
    </row>
    <row r="92" spans="1:18" ht="12.75">
      <c r="A92" s="306" t="s">
        <v>161</v>
      </c>
      <c r="B92" s="307">
        <v>60465</v>
      </c>
      <c r="C92" s="308">
        <v>71196.3</v>
      </c>
      <c r="D92" s="308">
        <v>71196.328</v>
      </c>
      <c r="E92" s="311">
        <f t="shared" si="4"/>
        <v>100.00003932788641</v>
      </c>
      <c r="F92" s="308">
        <v>71542</v>
      </c>
      <c r="G92" s="311">
        <f t="shared" si="1"/>
        <v>0.9951682647955047</v>
      </c>
      <c r="H92" s="308">
        <v>43776.05</v>
      </c>
      <c r="I92" s="309">
        <v>43776.05</v>
      </c>
      <c r="J92" s="311">
        <f t="shared" si="5"/>
        <v>100</v>
      </c>
      <c r="K92" s="368">
        <v>-1.5</v>
      </c>
      <c r="L92" s="288"/>
      <c r="M92" s="106"/>
      <c r="N92" s="106"/>
      <c r="O92" s="106"/>
      <c r="P92" s="106"/>
      <c r="Q92" s="106"/>
      <c r="R92" s="106"/>
    </row>
    <row r="93" spans="1:18" ht="12.75">
      <c r="A93" s="306" t="s">
        <v>162</v>
      </c>
      <c r="B93" s="307">
        <v>26191</v>
      </c>
      <c r="C93" s="308">
        <v>29615.8</v>
      </c>
      <c r="D93" s="308">
        <v>29615.846</v>
      </c>
      <c r="E93" s="311">
        <f t="shared" si="4"/>
        <v>100.00015532249678</v>
      </c>
      <c r="F93" s="308">
        <v>30319</v>
      </c>
      <c r="G93" s="311">
        <f t="shared" si="1"/>
        <v>0.976808140110162</v>
      </c>
      <c r="H93" s="308">
        <v>18928.475</v>
      </c>
      <c r="I93" s="308">
        <v>18928.475</v>
      </c>
      <c r="J93" s="311">
        <f t="shared" si="5"/>
        <v>100</v>
      </c>
      <c r="K93" s="368">
        <v>-0.754</v>
      </c>
      <c r="L93" s="288"/>
      <c r="M93" s="106"/>
      <c r="N93" s="106"/>
      <c r="O93" s="106"/>
      <c r="P93" s="106"/>
      <c r="Q93" s="106"/>
      <c r="R93" s="106"/>
    </row>
    <row r="94" spans="1:18" ht="12.75">
      <c r="A94" s="306" t="s">
        <v>163</v>
      </c>
      <c r="B94" s="307">
        <v>34364</v>
      </c>
      <c r="C94" s="308">
        <v>37521.8</v>
      </c>
      <c r="D94" s="308">
        <v>37521.7</v>
      </c>
      <c r="E94" s="311">
        <f t="shared" si="4"/>
        <v>99.99973348826548</v>
      </c>
      <c r="F94" s="308">
        <v>37416</v>
      </c>
      <c r="G94" s="311">
        <f t="shared" si="1"/>
        <v>1.002824994654693</v>
      </c>
      <c r="H94" s="308">
        <v>23125.394</v>
      </c>
      <c r="I94" s="308">
        <v>23111</v>
      </c>
      <c r="J94" s="311">
        <f t="shared" si="5"/>
        <v>99.9377567361663</v>
      </c>
      <c r="K94" s="368">
        <v>-1.792</v>
      </c>
      <c r="L94" s="288"/>
      <c r="M94" s="106"/>
      <c r="N94" s="106"/>
      <c r="O94" s="106"/>
      <c r="P94" s="106"/>
      <c r="Q94" s="106"/>
      <c r="R94" s="106"/>
    </row>
    <row r="95" spans="1:18" ht="12.75">
      <c r="A95" s="306" t="s">
        <v>164</v>
      </c>
      <c r="B95" s="307">
        <v>20961</v>
      </c>
      <c r="C95" s="308">
        <v>23733.4</v>
      </c>
      <c r="D95" s="308">
        <v>23733.42</v>
      </c>
      <c r="E95" s="311">
        <f t="shared" si="4"/>
        <v>100.0000842694262</v>
      </c>
      <c r="F95" s="308">
        <v>23760</v>
      </c>
      <c r="G95" s="311">
        <f t="shared" si="1"/>
        <v>0.998881313131313</v>
      </c>
      <c r="H95" s="308">
        <v>14270.75</v>
      </c>
      <c r="I95" s="308">
        <v>14270.75</v>
      </c>
      <c r="J95" s="311">
        <f t="shared" si="5"/>
        <v>100</v>
      </c>
      <c r="K95" s="368">
        <v>-0.9</v>
      </c>
      <c r="L95" s="288"/>
      <c r="M95" s="106"/>
      <c r="N95" s="106"/>
      <c r="O95" s="106"/>
      <c r="P95" s="106"/>
      <c r="Q95" s="106"/>
      <c r="R95" s="106"/>
    </row>
    <row r="96" spans="1:18" ht="12.75">
      <c r="A96" s="306" t="s">
        <v>165</v>
      </c>
      <c r="B96" s="307">
        <v>25282</v>
      </c>
      <c r="C96" s="308">
        <v>28098</v>
      </c>
      <c r="D96" s="308">
        <v>28097.928</v>
      </c>
      <c r="E96" s="311">
        <f t="shared" si="4"/>
        <v>99.99974375400384</v>
      </c>
      <c r="F96" s="308">
        <v>28266</v>
      </c>
      <c r="G96" s="311">
        <f aca="true" t="shared" si="6" ref="G96:G124">D96/F96</f>
        <v>0.994053916365952</v>
      </c>
      <c r="H96" s="308">
        <v>17592.575</v>
      </c>
      <c r="I96" s="308">
        <v>17592.575</v>
      </c>
      <c r="J96" s="311">
        <f t="shared" si="5"/>
        <v>100</v>
      </c>
      <c r="K96" s="368">
        <v>-1.17</v>
      </c>
      <c r="L96" s="288"/>
      <c r="M96" s="106"/>
      <c r="N96" s="106"/>
      <c r="O96" s="106"/>
      <c r="P96" s="106"/>
      <c r="Q96" s="106"/>
      <c r="R96" s="106"/>
    </row>
    <row r="97" spans="1:18" ht="12.75">
      <c r="A97" s="306" t="s">
        <v>166</v>
      </c>
      <c r="B97" s="307">
        <v>22779</v>
      </c>
      <c r="C97" s="308">
        <v>25046.7</v>
      </c>
      <c r="D97" s="308">
        <v>25046.706</v>
      </c>
      <c r="E97" s="311">
        <f t="shared" si="4"/>
        <v>100.00002395525158</v>
      </c>
      <c r="F97" s="308">
        <v>25701.4</v>
      </c>
      <c r="G97" s="311">
        <f t="shared" si="6"/>
        <v>0.974526912930813</v>
      </c>
      <c r="H97" s="308">
        <v>15112.225</v>
      </c>
      <c r="I97" s="308">
        <v>15111.1</v>
      </c>
      <c r="J97" s="311">
        <f t="shared" si="5"/>
        <v>99.99255569580257</v>
      </c>
      <c r="K97" s="368">
        <v>-1.05</v>
      </c>
      <c r="L97" s="288"/>
      <c r="M97" s="106"/>
      <c r="N97" s="106"/>
      <c r="O97" s="106"/>
      <c r="P97" s="106"/>
      <c r="Q97" s="106"/>
      <c r="R97" s="106"/>
    </row>
    <row r="98" spans="1:18" ht="12.75">
      <c r="A98" s="306" t="s">
        <v>167</v>
      </c>
      <c r="B98" s="307">
        <v>26793</v>
      </c>
      <c r="C98" s="308">
        <v>29810</v>
      </c>
      <c r="D98" s="308">
        <v>29810</v>
      </c>
      <c r="E98" s="311">
        <f t="shared" si="4"/>
        <v>100</v>
      </c>
      <c r="F98" s="308">
        <v>31255</v>
      </c>
      <c r="G98" s="311">
        <f t="shared" si="6"/>
        <v>0.9537673972164453</v>
      </c>
      <c r="H98" s="308">
        <v>14405</v>
      </c>
      <c r="I98" s="308">
        <v>14405</v>
      </c>
      <c r="J98" s="311">
        <f t="shared" si="5"/>
        <v>100</v>
      </c>
      <c r="K98" s="368">
        <v>-1.181</v>
      </c>
      <c r="L98" s="288"/>
      <c r="M98" s="106"/>
      <c r="N98" s="106"/>
      <c r="O98" s="106"/>
      <c r="P98" s="106"/>
      <c r="Q98" s="106"/>
      <c r="R98" s="106"/>
    </row>
    <row r="99" spans="1:18" ht="12.75">
      <c r="A99" s="306" t="s">
        <v>168</v>
      </c>
      <c r="B99" s="307">
        <v>26070</v>
      </c>
      <c r="C99" s="308">
        <v>27306.4</v>
      </c>
      <c r="D99" s="308">
        <v>27306.342</v>
      </c>
      <c r="E99" s="311">
        <f t="shared" si="4"/>
        <v>99.99978759558198</v>
      </c>
      <c r="F99" s="308">
        <v>29721</v>
      </c>
      <c r="G99" s="311">
        <f t="shared" si="6"/>
        <v>0.9187558292116685</v>
      </c>
      <c r="H99" s="308">
        <v>15581.325</v>
      </c>
      <c r="I99" s="308">
        <v>15581.1</v>
      </c>
      <c r="J99" s="311">
        <f t="shared" si="5"/>
        <v>99.99855596362953</v>
      </c>
      <c r="K99" s="368">
        <v>-1.003</v>
      </c>
      <c r="L99" s="288"/>
      <c r="M99" s="106"/>
      <c r="N99" s="106"/>
      <c r="O99" s="106"/>
      <c r="P99" s="106"/>
      <c r="Q99" s="106"/>
      <c r="R99" s="106"/>
    </row>
    <row r="100" spans="1:18" ht="12.75">
      <c r="A100" s="306" t="s">
        <v>169</v>
      </c>
      <c r="B100" s="307">
        <v>24411</v>
      </c>
      <c r="C100" s="308">
        <v>25764.8</v>
      </c>
      <c r="D100" s="308">
        <v>25764.766</v>
      </c>
      <c r="E100" s="311">
        <f t="shared" si="4"/>
        <v>99.99986803701174</v>
      </c>
      <c r="F100" s="308">
        <v>26737</v>
      </c>
      <c r="G100" s="311">
        <f t="shared" si="6"/>
        <v>0.9636371320641807</v>
      </c>
      <c r="H100" s="308">
        <v>15438.475</v>
      </c>
      <c r="I100" s="308">
        <v>15437.95</v>
      </c>
      <c r="J100" s="311">
        <f t="shared" si="5"/>
        <v>99.99659940505782</v>
      </c>
      <c r="K100" s="368">
        <v>-2</v>
      </c>
      <c r="L100" s="288"/>
      <c r="M100" s="106"/>
      <c r="N100" s="106"/>
      <c r="O100" s="106"/>
      <c r="P100" s="106"/>
      <c r="Q100" s="106"/>
      <c r="R100" s="106"/>
    </row>
    <row r="101" spans="1:18" ht="12.75">
      <c r="A101" s="306" t="s">
        <v>170</v>
      </c>
      <c r="B101" s="307">
        <v>25125</v>
      </c>
      <c r="C101" s="308">
        <v>27815.8</v>
      </c>
      <c r="D101" s="308">
        <v>27815.214</v>
      </c>
      <c r="E101" s="311">
        <f t="shared" si="4"/>
        <v>99.9978932836733</v>
      </c>
      <c r="F101" s="308">
        <v>28482</v>
      </c>
      <c r="G101" s="311">
        <f t="shared" si="6"/>
        <v>0.976589214240573</v>
      </c>
      <c r="H101" s="308">
        <v>16257.725</v>
      </c>
      <c r="I101" s="308">
        <v>16257.275</v>
      </c>
      <c r="J101" s="311">
        <f t="shared" si="5"/>
        <v>99.99723208505495</v>
      </c>
      <c r="K101" s="368">
        <v>-1.523</v>
      </c>
      <c r="L101" s="288"/>
      <c r="M101" s="106"/>
      <c r="N101" s="106"/>
      <c r="O101" s="106"/>
      <c r="P101" s="106"/>
      <c r="Q101" s="106"/>
      <c r="R101" s="106"/>
    </row>
    <row r="102" spans="1:18" ht="12.75">
      <c r="A102" s="306" t="s">
        <v>171</v>
      </c>
      <c r="B102" s="307">
        <v>23342</v>
      </c>
      <c r="C102" s="308">
        <v>27597.5</v>
      </c>
      <c r="D102" s="308">
        <v>27597.48</v>
      </c>
      <c r="E102" s="311">
        <f t="shared" si="4"/>
        <v>99.99992752966754</v>
      </c>
      <c r="F102" s="308">
        <v>26882</v>
      </c>
      <c r="G102" s="311">
        <f t="shared" si="6"/>
        <v>1.0266155791979763</v>
      </c>
      <c r="H102" s="308">
        <v>14911</v>
      </c>
      <c r="I102" s="308">
        <v>14911</v>
      </c>
      <c r="J102" s="311">
        <f t="shared" si="5"/>
        <v>100</v>
      </c>
      <c r="K102" s="368">
        <v>-0.26</v>
      </c>
      <c r="L102" s="288"/>
      <c r="M102" s="106"/>
      <c r="N102" s="106"/>
      <c r="O102" s="106"/>
      <c r="P102" s="106"/>
      <c r="Q102" s="106"/>
      <c r="R102" s="106"/>
    </row>
    <row r="103" spans="1:18" ht="12.75">
      <c r="A103" s="306" t="s">
        <v>172</v>
      </c>
      <c r="B103" s="307">
        <v>19280</v>
      </c>
      <c r="C103" s="308">
        <v>20338.3</v>
      </c>
      <c r="D103" s="308">
        <v>20338.324</v>
      </c>
      <c r="E103" s="311">
        <f t="shared" si="4"/>
        <v>100.00011800396298</v>
      </c>
      <c r="F103" s="308">
        <v>21302</v>
      </c>
      <c r="G103" s="311">
        <f t="shared" si="6"/>
        <v>0.9547612430757676</v>
      </c>
      <c r="H103" s="308">
        <v>12370.65</v>
      </c>
      <c r="I103" s="308">
        <v>12370.65</v>
      </c>
      <c r="J103" s="311">
        <f t="shared" si="5"/>
        <v>100</v>
      </c>
      <c r="K103" s="368">
        <v>0.78</v>
      </c>
      <c r="L103" s="288"/>
      <c r="M103" s="106"/>
      <c r="N103" s="106"/>
      <c r="O103" s="106"/>
      <c r="P103" s="106"/>
      <c r="Q103" s="106"/>
      <c r="R103" s="106"/>
    </row>
    <row r="104" spans="1:18" ht="12.75">
      <c r="A104" s="306" t="s">
        <v>173</v>
      </c>
      <c r="B104" s="307">
        <v>22448</v>
      </c>
      <c r="C104" s="308">
        <v>26641.7</v>
      </c>
      <c r="D104" s="308">
        <v>26641.708</v>
      </c>
      <c r="E104" s="311">
        <f t="shared" si="4"/>
        <v>100.00003002811381</v>
      </c>
      <c r="F104" s="308">
        <v>26803</v>
      </c>
      <c r="G104" s="311">
        <f t="shared" si="6"/>
        <v>0.9939823154124537</v>
      </c>
      <c r="H104" s="308">
        <v>13764.55</v>
      </c>
      <c r="I104" s="308">
        <v>13763.5</v>
      </c>
      <c r="J104" s="311">
        <f t="shared" si="5"/>
        <v>99.99237170848303</v>
      </c>
      <c r="K104" s="368">
        <v>-2.45</v>
      </c>
      <c r="L104" s="288"/>
      <c r="M104" s="106"/>
      <c r="N104" s="106"/>
      <c r="O104" s="106"/>
      <c r="P104" s="106"/>
      <c r="Q104" s="106"/>
      <c r="R104" s="106"/>
    </row>
    <row r="105" spans="1:18" ht="12.75">
      <c r="A105" s="306" t="s">
        <v>174</v>
      </c>
      <c r="B105" s="307">
        <v>40279</v>
      </c>
      <c r="C105" s="308">
        <v>42731.4</v>
      </c>
      <c r="D105" s="308">
        <v>42731.396</v>
      </c>
      <c r="E105" s="311">
        <f t="shared" si="4"/>
        <v>99.99999063920208</v>
      </c>
      <c r="F105" s="308">
        <v>43915</v>
      </c>
      <c r="G105" s="311">
        <f t="shared" si="6"/>
        <v>0.9730478424228624</v>
      </c>
      <c r="H105" s="308">
        <v>26238.35</v>
      </c>
      <c r="I105" s="308">
        <v>26238.287</v>
      </c>
      <c r="J105" s="311">
        <f t="shared" si="5"/>
        <v>99.99975989343842</v>
      </c>
      <c r="K105" s="368">
        <v>-2.25</v>
      </c>
      <c r="L105" s="288"/>
      <c r="M105" s="106"/>
      <c r="N105" s="106"/>
      <c r="O105" s="106"/>
      <c r="P105" s="106"/>
      <c r="Q105" s="106"/>
      <c r="R105" s="106"/>
    </row>
    <row r="106" spans="1:18" ht="12.75">
      <c r="A106" s="306" t="s">
        <v>175</v>
      </c>
      <c r="B106" s="307">
        <v>20571</v>
      </c>
      <c r="C106" s="308">
        <v>20573.2</v>
      </c>
      <c r="D106" s="308">
        <v>20573.156</v>
      </c>
      <c r="E106" s="311">
        <f t="shared" si="4"/>
        <v>99.99978612952772</v>
      </c>
      <c r="F106" s="308">
        <v>23479</v>
      </c>
      <c r="G106" s="311">
        <f t="shared" si="6"/>
        <v>0.8762364666297542</v>
      </c>
      <c r="H106" s="308">
        <v>15004.35</v>
      </c>
      <c r="I106" s="308">
        <v>15004.4</v>
      </c>
      <c r="J106" s="311">
        <f t="shared" si="5"/>
        <v>100.00033323669469</v>
      </c>
      <c r="K106" s="368">
        <v>0.68</v>
      </c>
      <c r="L106" s="288"/>
      <c r="M106" s="106"/>
      <c r="N106" s="106"/>
      <c r="O106" s="106"/>
      <c r="P106" s="106"/>
      <c r="Q106" s="106"/>
      <c r="R106" s="106"/>
    </row>
    <row r="107" spans="1:18" ht="12.75">
      <c r="A107" s="306" t="s">
        <v>176</v>
      </c>
      <c r="B107" s="307">
        <v>27846</v>
      </c>
      <c r="C107" s="308">
        <v>31655.3</v>
      </c>
      <c r="D107" s="308">
        <v>31655.24</v>
      </c>
      <c r="E107" s="311">
        <f t="shared" si="4"/>
        <v>99.9998104582803</v>
      </c>
      <c r="F107" s="308">
        <v>32704</v>
      </c>
      <c r="G107" s="311">
        <f t="shared" si="6"/>
        <v>0.9679317514677104</v>
      </c>
      <c r="H107" s="308">
        <v>17259</v>
      </c>
      <c r="I107" s="308">
        <v>17258.546</v>
      </c>
      <c r="J107" s="311">
        <f t="shared" si="5"/>
        <v>99.99736948838286</v>
      </c>
      <c r="K107" s="368">
        <v>-1.18</v>
      </c>
      <c r="L107" s="288"/>
      <c r="M107" s="106"/>
      <c r="N107" s="106"/>
      <c r="O107" s="106"/>
      <c r="P107" s="106"/>
      <c r="Q107" s="106"/>
      <c r="R107" s="106"/>
    </row>
    <row r="108" spans="1:18" ht="12.75">
      <c r="A108" s="331" t="s">
        <v>177</v>
      </c>
      <c r="B108" s="307">
        <v>53011</v>
      </c>
      <c r="C108" s="308">
        <v>56387.3</v>
      </c>
      <c r="D108" s="308">
        <v>56387.26</v>
      </c>
      <c r="E108" s="311">
        <f t="shared" si="4"/>
        <v>99.99992906204056</v>
      </c>
      <c r="F108" s="308">
        <v>57105</v>
      </c>
      <c r="G108" s="311">
        <f t="shared" si="6"/>
        <v>0.9874312231853604</v>
      </c>
      <c r="H108" s="308">
        <v>33397.75</v>
      </c>
      <c r="I108" s="308">
        <v>33397.75</v>
      </c>
      <c r="J108" s="311">
        <f t="shared" si="5"/>
        <v>100</v>
      </c>
      <c r="K108" s="368">
        <v>-1.6</v>
      </c>
      <c r="L108" s="288"/>
      <c r="M108" s="106"/>
      <c r="N108" s="106"/>
      <c r="O108" s="106"/>
      <c r="P108" s="106"/>
      <c r="Q108" s="106"/>
      <c r="R108" s="106"/>
    </row>
    <row r="109" spans="1:18" ht="12.75">
      <c r="A109" s="306" t="s">
        <v>178</v>
      </c>
      <c r="B109" s="307">
        <v>33061</v>
      </c>
      <c r="C109" s="308">
        <v>36344.8</v>
      </c>
      <c r="D109" s="308">
        <v>36344.83</v>
      </c>
      <c r="E109" s="311">
        <f t="shared" si="4"/>
        <v>100.00008254275714</v>
      </c>
      <c r="F109" s="308">
        <v>36557</v>
      </c>
      <c r="G109" s="311">
        <f t="shared" si="6"/>
        <v>0.9941961867768143</v>
      </c>
      <c r="H109" s="308">
        <v>21578.375</v>
      </c>
      <c r="I109" s="308">
        <v>21578.375</v>
      </c>
      <c r="J109" s="311">
        <f t="shared" si="5"/>
        <v>100</v>
      </c>
      <c r="K109" s="368">
        <v>-3.309</v>
      </c>
      <c r="L109" s="288"/>
      <c r="M109" s="106"/>
      <c r="N109" s="106"/>
      <c r="O109" s="106"/>
      <c r="P109" s="106"/>
      <c r="Q109" s="106"/>
      <c r="R109" s="106"/>
    </row>
    <row r="110" spans="1:18" ht="12.75">
      <c r="A110" s="306" t="s">
        <v>179</v>
      </c>
      <c r="B110" s="307">
        <v>11604</v>
      </c>
      <c r="C110" s="308">
        <v>12130</v>
      </c>
      <c r="D110" s="308">
        <v>12130</v>
      </c>
      <c r="E110" s="311">
        <f t="shared" si="4"/>
        <v>100</v>
      </c>
      <c r="F110" s="308">
        <v>11991</v>
      </c>
      <c r="G110" s="311">
        <f t="shared" si="6"/>
        <v>1.0115920273538488</v>
      </c>
      <c r="H110" s="308">
        <v>13410</v>
      </c>
      <c r="I110" s="308">
        <v>13410</v>
      </c>
      <c r="J110" s="311">
        <f t="shared" si="5"/>
        <v>100</v>
      </c>
      <c r="K110" s="368">
        <v>-3.35</v>
      </c>
      <c r="L110" s="288"/>
      <c r="M110" s="106"/>
      <c r="N110" s="106"/>
      <c r="O110" s="106"/>
      <c r="P110" s="106"/>
      <c r="Q110" s="106"/>
      <c r="R110" s="106"/>
    </row>
    <row r="111" spans="1:18" ht="12.75">
      <c r="A111" s="306" t="s">
        <v>180</v>
      </c>
      <c r="B111" s="307">
        <v>52372</v>
      </c>
      <c r="C111" s="308">
        <v>53521.5</v>
      </c>
      <c r="D111" s="308">
        <v>53284.85115</v>
      </c>
      <c r="E111" s="311">
        <f t="shared" si="4"/>
        <v>99.55784339003952</v>
      </c>
      <c r="F111" s="308">
        <v>49336</v>
      </c>
      <c r="G111" s="311">
        <f t="shared" si="6"/>
        <v>1.08003995358359</v>
      </c>
      <c r="H111" s="308">
        <v>26196.5</v>
      </c>
      <c r="I111" s="308">
        <v>26163</v>
      </c>
      <c r="J111" s="311">
        <f t="shared" si="5"/>
        <v>99.87212032141699</v>
      </c>
      <c r="K111" s="368">
        <v>-3.14</v>
      </c>
      <c r="L111" s="288"/>
      <c r="M111" s="106"/>
      <c r="N111" s="106"/>
      <c r="O111" s="106"/>
      <c r="P111" s="106"/>
      <c r="Q111" s="106"/>
      <c r="R111" s="106"/>
    </row>
    <row r="112" spans="1:18" ht="12.75">
      <c r="A112" s="306" t="s">
        <v>181</v>
      </c>
      <c r="B112" s="307">
        <v>37305</v>
      </c>
      <c r="C112" s="308">
        <v>39604.8</v>
      </c>
      <c r="D112" s="308">
        <v>39604.812</v>
      </c>
      <c r="E112" s="311">
        <f t="shared" si="4"/>
        <v>100.00003029935765</v>
      </c>
      <c r="F112" s="308">
        <v>41021</v>
      </c>
      <c r="G112" s="311">
        <f t="shared" si="6"/>
        <v>0.9654765120304234</v>
      </c>
      <c r="H112" s="308">
        <v>23582.95</v>
      </c>
      <c r="I112" s="308">
        <v>23581</v>
      </c>
      <c r="J112" s="311">
        <f t="shared" si="5"/>
        <v>99.99173131436059</v>
      </c>
      <c r="K112" s="368">
        <v>-1.86</v>
      </c>
      <c r="L112" s="288"/>
      <c r="M112" s="106"/>
      <c r="N112" s="106"/>
      <c r="O112" s="106"/>
      <c r="P112" s="106"/>
      <c r="Q112" s="106"/>
      <c r="R112" s="106"/>
    </row>
    <row r="113" spans="1:18" ht="12.75">
      <c r="A113" s="306" t="s">
        <v>182</v>
      </c>
      <c r="B113" s="307">
        <v>28125</v>
      </c>
      <c r="C113" s="308">
        <v>29236.2</v>
      </c>
      <c r="D113" s="308">
        <v>29236.216</v>
      </c>
      <c r="E113" s="311">
        <f t="shared" si="4"/>
        <v>100.00005472667446</v>
      </c>
      <c r="F113" s="308">
        <v>31043.7</v>
      </c>
      <c r="G113" s="311">
        <f t="shared" si="6"/>
        <v>0.9417761413749005</v>
      </c>
      <c r="H113" s="308">
        <v>17361.6</v>
      </c>
      <c r="I113" s="308">
        <v>17361</v>
      </c>
      <c r="J113" s="311">
        <f t="shared" si="5"/>
        <v>99.99654409731824</v>
      </c>
      <c r="K113" s="368">
        <v>-1.2</v>
      </c>
      <c r="L113" s="288"/>
      <c r="M113" s="106"/>
      <c r="N113" s="106"/>
      <c r="O113" s="106"/>
      <c r="P113" s="106"/>
      <c r="Q113" s="106"/>
      <c r="R113" s="106"/>
    </row>
    <row r="114" spans="1:18" ht="12.75">
      <c r="A114" s="306" t="s">
        <v>183</v>
      </c>
      <c r="B114" s="307">
        <v>11797</v>
      </c>
      <c r="C114" s="308">
        <v>18491</v>
      </c>
      <c r="D114" s="308">
        <v>18491</v>
      </c>
      <c r="E114" s="311">
        <f t="shared" si="4"/>
        <v>100</v>
      </c>
      <c r="F114" s="308">
        <v>14875</v>
      </c>
      <c r="G114" s="311">
        <f t="shared" si="6"/>
        <v>1.24309243697479</v>
      </c>
      <c r="H114" s="308">
        <v>8656</v>
      </c>
      <c r="I114" s="308">
        <v>8614</v>
      </c>
      <c r="J114" s="311">
        <f t="shared" si="5"/>
        <v>99.51478743068391</v>
      </c>
      <c r="K114" s="368">
        <v>-2.7</v>
      </c>
      <c r="L114" s="288"/>
      <c r="M114" s="106"/>
      <c r="N114" s="106"/>
      <c r="O114" s="106"/>
      <c r="P114" s="106"/>
      <c r="Q114" s="106"/>
      <c r="R114" s="106"/>
    </row>
    <row r="115" spans="1:18" ht="12.75">
      <c r="A115" s="306" t="s">
        <v>184</v>
      </c>
      <c r="B115" s="307">
        <v>24184</v>
      </c>
      <c r="C115" s="308">
        <v>26429.4</v>
      </c>
      <c r="D115" s="308">
        <v>26429.404</v>
      </c>
      <c r="E115" s="311">
        <f t="shared" si="4"/>
        <v>100.00001513466063</v>
      </c>
      <c r="F115" s="308">
        <v>26510</v>
      </c>
      <c r="G115" s="311">
        <f t="shared" si="6"/>
        <v>0.9969597887589589</v>
      </c>
      <c r="H115" s="308">
        <v>16192.65</v>
      </c>
      <c r="I115" s="308">
        <v>16192.7</v>
      </c>
      <c r="J115" s="311">
        <f t="shared" si="5"/>
        <v>100.00030878207089</v>
      </c>
      <c r="K115" s="368">
        <v>-2.942</v>
      </c>
      <c r="L115" s="288"/>
      <c r="M115" s="106"/>
      <c r="N115" s="106"/>
      <c r="O115" s="106"/>
      <c r="P115" s="106"/>
      <c r="Q115" s="106"/>
      <c r="R115" s="106"/>
    </row>
    <row r="116" spans="1:18" ht="12.75">
      <c r="A116" s="306" t="s">
        <v>185</v>
      </c>
      <c r="B116" s="307">
        <v>22882</v>
      </c>
      <c r="C116" s="308">
        <v>25002.5</v>
      </c>
      <c r="D116" s="308">
        <v>25002.482</v>
      </c>
      <c r="E116" s="311">
        <f t="shared" si="4"/>
        <v>99.99992800719927</v>
      </c>
      <c r="F116" s="308">
        <v>25041</v>
      </c>
      <c r="G116" s="311">
        <f t="shared" si="6"/>
        <v>0.9984618026436644</v>
      </c>
      <c r="H116" s="308">
        <v>14756.325</v>
      </c>
      <c r="I116" s="308">
        <v>14755.2</v>
      </c>
      <c r="J116" s="311">
        <f t="shared" si="5"/>
        <v>99.99237615056595</v>
      </c>
      <c r="K116" s="368">
        <v>-1.52</v>
      </c>
      <c r="L116" s="288"/>
      <c r="M116" s="106"/>
      <c r="N116" s="106"/>
      <c r="O116" s="106"/>
      <c r="P116" s="106"/>
      <c r="Q116" s="106"/>
      <c r="R116" s="106"/>
    </row>
    <row r="117" spans="1:18" ht="12.75">
      <c r="A117" s="306" t="s">
        <v>186</v>
      </c>
      <c r="B117" s="307">
        <v>18579</v>
      </c>
      <c r="C117" s="308">
        <v>21164.6</v>
      </c>
      <c r="D117" s="308">
        <v>21164.628</v>
      </c>
      <c r="E117" s="311">
        <f t="shared" si="4"/>
        <v>100.0001322963817</v>
      </c>
      <c r="F117" s="308">
        <v>20216</v>
      </c>
      <c r="G117" s="311">
        <f t="shared" si="6"/>
        <v>1.0469246141669966</v>
      </c>
      <c r="H117" s="308">
        <v>11682.55</v>
      </c>
      <c r="I117" s="308">
        <v>11681</v>
      </c>
      <c r="J117" s="311">
        <f t="shared" si="5"/>
        <v>99.98673234867388</v>
      </c>
      <c r="K117" s="368">
        <v>-0.9</v>
      </c>
      <c r="L117" s="288"/>
      <c r="M117" s="106"/>
      <c r="N117" s="106"/>
      <c r="O117" s="106"/>
      <c r="P117" s="106"/>
      <c r="Q117" s="106"/>
      <c r="R117" s="106"/>
    </row>
    <row r="118" spans="1:18" ht="12.75">
      <c r="A118" s="380" t="s">
        <v>187</v>
      </c>
      <c r="B118" s="381">
        <v>46354</v>
      </c>
      <c r="C118" s="323">
        <v>46538</v>
      </c>
      <c r="D118" s="323">
        <v>46538.008</v>
      </c>
      <c r="E118" s="311">
        <f t="shared" si="4"/>
        <v>100.00001719025313</v>
      </c>
      <c r="F118" s="323">
        <v>51792</v>
      </c>
      <c r="G118" s="311">
        <f t="shared" si="6"/>
        <v>0.8985559159715787</v>
      </c>
      <c r="H118" s="323">
        <v>21882.8</v>
      </c>
      <c r="I118" s="323">
        <v>21880.9</v>
      </c>
      <c r="J118" s="311">
        <f t="shared" si="5"/>
        <v>99.99131738168792</v>
      </c>
      <c r="K118" s="383">
        <v>-1.9</v>
      </c>
      <c r="L118" s="288"/>
      <c r="M118" s="106"/>
      <c r="N118" s="106"/>
      <c r="O118" s="106"/>
      <c r="P118" s="106"/>
      <c r="Q118" s="106"/>
      <c r="R118" s="106"/>
    </row>
    <row r="119" spans="1:18" ht="12.75">
      <c r="A119" s="306" t="s">
        <v>188</v>
      </c>
      <c r="B119" s="307">
        <v>61919</v>
      </c>
      <c r="C119" s="308">
        <v>63458.9</v>
      </c>
      <c r="D119" s="308">
        <v>63458.899</v>
      </c>
      <c r="E119" s="311">
        <f t="shared" si="4"/>
        <v>99.99999842417691</v>
      </c>
      <c r="F119" s="308">
        <v>67998</v>
      </c>
      <c r="G119" s="311">
        <f t="shared" si="6"/>
        <v>0.9332465513691579</v>
      </c>
      <c r="H119" s="308">
        <v>31354.25</v>
      </c>
      <c r="I119" s="308">
        <v>31316.2</v>
      </c>
      <c r="J119" s="315">
        <f t="shared" si="5"/>
        <v>99.87864484081106</v>
      </c>
      <c r="K119" s="368">
        <v>0</v>
      </c>
      <c r="L119" s="288"/>
      <c r="M119" s="106"/>
      <c r="N119" s="106"/>
      <c r="O119" s="106"/>
      <c r="P119" s="106"/>
      <c r="Q119" s="106"/>
      <c r="R119" s="106"/>
    </row>
    <row r="120" spans="1:18" ht="12.75">
      <c r="A120" s="380" t="s">
        <v>189</v>
      </c>
      <c r="B120" s="381">
        <v>0</v>
      </c>
      <c r="C120" s="323">
        <v>227</v>
      </c>
      <c r="D120" s="323">
        <v>227</v>
      </c>
      <c r="E120" s="311">
        <f t="shared" si="4"/>
        <v>100</v>
      </c>
      <c r="F120" s="323">
        <v>337</v>
      </c>
      <c r="G120" s="311">
        <f t="shared" si="6"/>
        <v>0.6735905044510386</v>
      </c>
      <c r="H120" s="386" t="s">
        <v>190</v>
      </c>
      <c r="I120" s="386" t="s">
        <v>190</v>
      </c>
      <c r="J120" s="387" t="s">
        <v>190</v>
      </c>
      <c r="K120" s="388" t="s">
        <v>190</v>
      </c>
      <c r="L120" s="288"/>
      <c r="M120" s="106"/>
      <c r="N120" s="106"/>
      <c r="O120" s="106"/>
      <c r="P120" s="106"/>
      <c r="Q120" s="106"/>
      <c r="R120" s="106"/>
    </row>
    <row r="121" spans="1:18" ht="12.75">
      <c r="A121" s="380" t="s">
        <v>191</v>
      </c>
      <c r="B121" s="381">
        <v>15406</v>
      </c>
      <c r="C121" s="323">
        <v>19631</v>
      </c>
      <c r="D121" s="323">
        <v>19631</v>
      </c>
      <c r="E121" s="311">
        <f t="shared" si="4"/>
        <v>100</v>
      </c>
      <c r="F121" s="323">
        <v>17638</v>
      </c>
      <c r="G121" s="311">
        <f t="shared" si="6"/>
        <v>1.1129946705975735</v>
      </c>
      <c r="H121" s="323">
        <v>9020</v>
      </c>
      <c r="I121" s="323">
        <v>9020</v>
      </c>
      <c r="J121" s="311">
        <f>SUM(I121/H121)*100</f>
        <v>100</v>
      </c>
      <c r="K121" s="383">
        <v>-1.6</v>
      </c>
      <c r="L121" s="288"/>
      <c r="M121" s="106"/>
      <c r="N121" s="106"/>
      <c r="O121" s="106"/>
      <c r="P121" s="106"/>
      <c r="Q121" s="106"/>
      <c r="R121" s="106"/>
    </row>
    <row r="122" spans="1:18" ht="12.75">
      <c r="A122" s="380" t="s">
        <v>192</v>
      </c>
      <c r="B122" s="381">
        <v>13972</v>
      </c>
      <c r="C122" s="323">
        <v>21535</v>
      </c>
      <c r="D122" s="323">
        <v>21535</v>
      </c>
      <c r="E122" s="311">
        <f t="shared" si="4"/>
        <v>100</v>
      </c>
      <c r="F122" s="323">
        <v>16206</v>
      </c>
      <c r="G122" s="311">
        <f t="shared" si="6"/>
        <v>1.3288288288288288</v>
      </c>
      <c r="H122" s="323">
        <v>9398</v>
      </c>
      <c r="I122" s="323">
        <v>9398</v>
      </c>
      <c r="J122" s="311">
        <f>SUM(I122/H122)*100</f>
        <v>100</v>
      </c>
      <c r="K122" s="383">
        <v>0</v>
      </c>
      <c r="L122" s="288"/>
      <c r="M122" s="106"/>
      <c r="N122" s="106"/>
      <c r="O122" s="106"/>
      <c r="P122" s="106"/>
      <c r="Q122" s="106"/>
      <c r="R122" s="106"/>
    </row>
    <row r="123" spans="1:18" ht="12.75">
      <c r="A123" s="380" t="s">
        <v>193</v>
      </c>
      <c r="B123" s="381">
        <v>6024</v>
      </c>
      <c r="C123" s="323">
        <v>6544</v>
      </c>
      <c r="D123" s="323">
        <v>6544</v>
      </c>
      <c r="E123" s="311">
        <f t="shared" si="4"/>
        <v>100</v>
      </c>
      <c r="F123" s="323">
        <v>6361</v>
      </c>
      <c r="G123" s="311">
        <f t="shared" si="6"/>
        <v>1.0287690614683227</v>
      </c>
      <c r="H123" s="323">
        <v>2485</v>
      </c>
      <c r="I123" s="323">
        <v>2485</v>
      </c>
      <c r="J123" s="311">
        <f>SUM(I123/H123)*100</f>
        <v>100</v>
      </c>
      <c r="K123" s="368">
        <v>-3</v>
      </c>
      <c r="L123" s="288"/>
      <c r="M123" s="106"/>
      <c r="N123" s="106"/>
      <c r="O123" s="106"/>
      <c r="P123" s="106"/>
      <c r="Q123" s="106"/>
      <c r="R123" s="106"/>
    </row>
    <row r="124" spans="1:18" ht="13.5" thickBot="1">
      <c r="A124" s="389" t="s">
        <v>194</v>
      </c>
      <c r="B124" s="390">
        <v>0</v>
      </c>
      <c r="C124" s="391">
        <v>346</v>
      </c>
      <c r="D124" s="391">
        <v>346</v>
      </c>
      <c r="E124" s="373">
        <f t="shared" si="4"/>
        <v>100</v>
      </c>
      <c r="F124" s="391">
        <v>2172</v>
      </c>
      <c r="G124" s="373">
        <f t="shared" si="6"/>
        <v>0.15930018416206262</v>
      </c>
      <c r="H124" s="392" t="s">
        <v>190</v>
      </c>
      <c r="I124" s="392" t="s">
        <v>190</v>
      </c>
      <c r="J124" s="393" t="s">
        <v>190</v>
      </c>
      <c r="K124" s="394" t="s">
        <v>190</v>
      </c>
      <c r="L124" s="288"/>
      <c r="M124" s="106"/>
      <c r="N124" s="106"/>
      <c r="O124" s="106"/>
      <c r="P124" s="106"/>
      <c r="Q124" s="106"/>
      <c r="R124" s="106"/>
    </row>
    <row r="125" spans="1:18" ht="13.5" thickTop="1">
      <c r="A125" s="288" t="s">
        <v>195</v>
      </c>
      <c r="B125" s="377"/>
      <c r="C125" s="377"/>
      <c r="D125" s="377"/>
      <c r="E125" s="379"/>
      <c r="F125" s="377"/>
      <c r="G125" s="379"/>
      <c r="H125" s="377"/>
      <c r="I125" s="377"/>
      <c r="J125" s="379"/>
      <c r="K125" s="377"/>
      <c r="L125" s="288"/>
      <c r="M125" s="106"/>
      <c r="N125" s="106"/>
      <c r="O125" s="106"/>
      <c r="P125" s="106"/>
      <c r="Q125" s="106"/>
      <c r="R125" s="106"/>
    </row>
    <row r="126" spans="1:18" ht="12.75">
      <c r="A126" s="376"/>
      <c r="B126" s="377"/>
      <c r="C126" s="377"/>
      <c r="D126" s="377"/>
      <c r="E126" s="379"/>
      <c r="F126" s="377"/>
      <c r="G126" s="379"/>
      <c r="H126" s="377"/>
      <c r="I126" s="377"/>
      <c r="J126" s="379"/>
      <c r="K126" s="377"/>
      <c r="L126" s="288"/>
      <c r="M126" s="106"/>
      <c r="N126" s="106"/>
      <c r="O126" s="106"/>
      <c r="P126" s="106"/>
      <c r="Q126" s="106"/>
      <c r="R126" s="106"/>
    </row>
    <row r="127" spans="1:18" ht="12.75">
      <c r="A127" s="376"/>
      <c r="B127" s="377"/>
      <c r="C127" s="377"/>
      <c r="D127" s="377"/>
      <c r="E127" s="379"/>
      <c r="F127" s="377"/>
      <c r="G127" s="379"/>
      <c r="H127" s="377"/>
      <c r="I127" s="377"/>
      <c r="J127" s="379"/>
      <c r="K127" s="377"/>
      <c r="L127" s="288"/>
      <c r="M127" s="106"/>
      <c r="N127" s="106"/>
      <c r="O127" s="106"/>
      <c r="P127" s="106"/>
      <c r="Q127" s="106"/>
      <c r="R127" s="106"/>
    </row>
    <row r="128" spans="1:18" ht="13.5" thickBot="1">
      <c r="A128" s="288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 t="s">
        <v>35</v>
      </c>
      <c r="L128" s="288"/>
      <c r="M128" s="106"/>
      <c r="N128" s="106"/>
      <c r="O128" s="106"/>
      <c r="P128" s="106"/>
      <c r="Q128" s="106"/>
      <c r="R128" s="106"/>
    </row>
    <row r="129" spans="1:18" ht="14.25" thickBot="1" thickTop="1">
      <c r="A129" s="289" t="s">
        <v>59</v>
      </c>
      <c r="B129" s="1015" t="s">
        <v>2</v>
      </c>
      <c r="C129" s="1015"/>
      <c r="D129" s="1015"/>
      <c r="E129" s="1015"/>
      <c r="F129" s="1015"/>
      <c r="G129" s="1016"/>
      <c r="H129" s="1017" t="s">
        <v>86</v>
      </c>
      <c r="I129" s="1018"/>
      <c r="J129" s="1018"/>
      <c r="K129" s="1019"/>
      <c r="L129" s="288"/>
      <c r="M129" s="106"/>
      <c r="N129" s="106"/>
      <c r="O129" s="106"/>
      <c r="P129" s="106"/>
      <c r="Q129" s="106"/>
      <c r="R129" s="106"/>
    </row>
    <row r="130" spans="1:18" ht="12.75">
      <c r="A130" s="290"/>
      <c r="B130" s="291" t="s">
        <v>30</v>
      </c>
      <c r="C130" s="292" t="s">
        <v>31</v>
      </c>
      <c r="D130" s="292" t="s">
        <v>62</v>
      </c>
      <c r="E130" s="293" t="s">
        <v>6</v>
      </c>
      <c r="F130" s="292" t="s">
        <v>62</v>
      </c>
      <c r="G130" s="292" t="s">
        <v>8</v>
      </c>
      <c r="H130" s="292" t="s">
        <v>87</v>
      </c>
      <c r="I130" s="292" t="s">
        <v>62</v>
      </c>
      <c r="J130" s="292" t="s">
        <v>6</v>
      </c>
      <c r="K130" s="294" t="s">
        <v>65</v>
      </c>
      <c r="L130" s="288"/>
      <c r="M130" s="106"/>
      <c r="N130" s="106"/>
      <c r="O130" s="106"/>
      <c r="P130" s="106"/>
      <c r="Q130" s="106"/>
      <c r="R130" s="106"/>
    </row>
    <row r="131" spans="1:18" ht="12.75">
      <c r="A131" s="295"/>
      <c r="B131" s="296"/>
      <c r="C131" s="297"/>
      <c r="D131" s="298" t="s">
        <v>88</v>
      </c>
      <c r="E131" s="293" t="s">
        <v>89</v>
      </c>
      <c r="F131" s="298" t="s">
        <v>88</v>
      </c>
      <c r="G131" s="292" t="s">
        <v>32</v>
      </c>
      <c r="H131" s="292" t="s">
        <v>10</v>
      </c>
      <c r="I131" s="299" t="s">
        <v>88</v>
      </c>
      <c r="J131" s="292"/>
      <c r="K131" s="294" t="s">
        <v>90</v>
      </c>
      <c r="L131" s="288"/>
      <c r="M131" s="106"/>
      <c r="N131" s="106"/>
      <c r="O131" s="106"/>
      <c r="P131" s="106"/>
      <c r="Q131" s="106"/>
      <c r="R131" s="106"/>
    </row>
    <row r="132" spans="1:18" ht="13.5" thickBot="1">
      <c r="A132" s="300"/>
      <c r="B132" s="301"/>
      <c r="C132" s="302"/>
      <c r="D132" s="303">
        <v>40543</v>
      </c>
      <c r="E132" s="304"/>
      <c r="F132" s="303">
        <v>40178</v>
      </c>
      <c r="G132" s="301"/>
      <c r="H132" s="302" t="s">
        <v>11</v>
      </c>
      <c r="I132" s="303">
        <v>40543</v>
      </c>
      <c r="J132" s="302"/>
      <c r="K132" s="305" t="s">
        <v>91</v>
      </c>
      <c r="L132" s="288"/>
      <c r="M132" s="106"/>
      <c r="N132" s="106"/>
      <c r="O132" s="106"/>
      <c r="P132" s="106"/>
      <c r="Q132" s="106"/>
      <c r="R132" s="106"/>
    </row>
    <row r="133" spans="1:18" ht="13.5" thickTop="1">
      <c r="A133" s="317" t="s">
        <v>196</v>
      </c>
      <c r="B133" s="318">
        <v>7372</v>
      </c>
      <c r="C133" s="319">
        <v>8594</v>
      </c>
      <c r="D133" s="319">
        <v>8594</v>
      </c>
      <c r="E133" s="311">
        <f t="shared" si="4"/>
        <v>100</v>
      </c>
      <c r="F133" s="319">
        <v>8478</v>
      </c>
      <c r="G133" s="311">
        <f>D133/F133</f>
        <v>1.0136824722811983</v>
      </c>
      <c r="H133" s="319">
        <v>4455</v>
      </c>
      <c r="I133" s="319">
        <v>4455</v>
      </c>
      <c r="J133" s="311">
        <f>SUM(I133/H133)*100</f>
        <v>100</v>
      </c>
      <c r="K133" s="395">
        <v>0</v>
      </c>
      <c r="L133" s="288"/>
      <c r="M133" s="106"/>
      <c r="N133" s="106"/>
      <c r="O133" s="106"/>
      <c r="P133" s="106"/>
      <c r="Q133" s="106"/>
      <c r="R133" s="106"/>
    </row>
    <row r="134" spans="1:18" ht="12.75">
      <c r="A134" s="306" t="s">
        <v>197</v>
      </c>
      <c r="B134" s="307">
        <v>8613</v>
      </c>
      <c r="C134" s="308">
        <v>10295</v>
      </c>
      <c r="D134" s="308">
        <v>10295</v>
      </c>
      <c r="E134" s="311">
        <f t="shared" si="4"/>
        <v>100</v>
      </c>
      <c r="F134" s="308">
        <v>9874</v>
      </c>
      <c r="G134" s="311">
        <f>D134/F134</f>
        <v>1.0426372290864898</v>
      </c>
      <c r="H134" s="308">
        <v>5720</v>
      </c>
      <c r="I134" s="308">
        <v>5720</v>
      </c>
      <c r="J134" s="315">
        <f>SUM(I134/H134)*100</f>
        <v>100</v>
      </c>
      <c r="K134" s="396">
        <v>-0.1</v>
      </c>
      <c r="L134" s="288"/>
      <c r="M134" s="106"/>
      <c r="N134" s="106"/>
      <c r="O134" s="106"/>
      <c r="P134" s="106"/>
      <c r="Q134" s="106"/>
      <c r="R134" s="106"/>
    </row>
    <row r="135" spans="1:18" ht="12.75">
      <c r="A135" s="306" t="s">
        <v>198</v>
      </c>
      <c r="B135" s="307">
        <v>5066</v>
      </c>
      <c r="C135" s="308">
        <v>6138</v>
      </c>
      <c r="D135" s="308">
        <v>6138</v>
      </c>
      <c r="E135" s="311">
        <f t="shared" si="4"/>
        <v>100</v>
      </c>
      <c r="F135" s="308">
        <v>6005</v>
      </c>
      <c r="G135" s="311">
        <f>D135/F135</f>
        <v>1.0221482098251458</v>
      </c>
      <c r="H135" s="308">
        <v>3387</v>
      </c>
      <c r="I135" s="308">
        <v>3387</v>
      </c>
      <c r="J135" s="315">
        <f>SUM(I135/H135)*100</f>
        <v>100</v>
      </c>
      <c r="K135" s="396">
        <v>-0.5</v>
      </c>
      <c r="L135" s="288"/>
      <c r="M135" s="106"/>
      <c r="N135" s="106"/>
      <c r="O135" s="106"/>
      <c r="P135" s="106"/>
      <c r="Q135" s="106"/>
      <c r="R135" s="106"/>
    </row>
    <row r="136" spans="1:18" ht="12.75">
      <c r="A136" s="306" t="s">
        <v>199</v>
      </c>
      <c r="B136" s="307">
        <v>17764</v>
      </c>
      <c r="C136" s="308">
        <v>33292</v>
      </c>
      <c r="D136" s="308">
        <v>33292</v>
      </c>
      <c r="E136" s="311">
        <f t="shared" si="4"/>
        <v>100</v>
      </c>
      <c r="F136" s="308">
        <v>27623.5</v>
      </c>
      <c r="G136" s="311">
        <f>D136/F136</f>
        <v>1.205205712527377</v>
      </c>
      <c r="H136" s="308">
        <v>11082</v>
      </c>
      <c r="I136" s="308">
        <v>11082</v>
      </c>
      <c r="J136" s="315">
        <f>SUM(I136/H136)*100</f>
        <v>100</v>
      </c>
      <c r="K136" s="368">
        <v>-5.25</v>
      </c>
      <c r="L136" s="288"/>
      <c r="M136" s="106"/>
      <c r="N136" s="106"/>
      <c r="O136" s="106"/>
      <c r="P136" s="106"/>
      <c r="Q136" s="106"/>
      <c r="R136" s="106"/>
    </row>
    <row r="137" spans="1:18" ht="12.75">
      <c r="A137" s="317" t="s">
        <v>200</v>
      </c>
      <c r="B137" s="318">
        <v>25522</v>
      </c>
      <c r="C137" s="319">
        <v>27744</v>
      </c>
      <c r="D137" s="319">
        <f>C137</f>
        <v>27744</v>
      </c>
      <c r="E137" s="343">
        <f aca="true" t="shared" si="7" ref="E137:E168">+(D137/C137)*100</f>
        <v>100</v>
      </c>
      <c r="F137" s="319">
        <v>27927</v>
      </c>
      <c r="G137" s="343">
        <f aca="true" t="shared" si="8" ref="G137:G185">(D137/F137)</f>
        <v>0.9934472016328284</v>
      </c>
      <c r="H137" s="319">
        <v>15647</v>
      </c>
      <c r="I137" s="319">
        <f>H137</f>
        <v>15647</v>
      </c>
      <c r="J137" s="313">
        <f aca="true" t="shared" si="9" ref="J137:J168">+(I137/H137)*100</f>
        <v>100</v>
      </c>
      <c r="K137" s="322">
        <v>-0.34</v>
      </c>
      <c r="L137" s="288"/>
      <c r="M137" s="106"/>
      <c r="N137" s="106"/>
      <c r="O137" s="106"/>
      <c r="P137" s="106"/>
      <c r="Q137" s="106"/>
      <c r="R137" s="106"/>
    </row>
    <row r="138" spans="1:18" ht="12.75">
      <c r="A138" s="306" t="s">
        <v>201</v>
      </c>
      <c r="B138" s="307">
        <v>74100</v>
      </c>
      <c r="C138" s="308">
        <v>81506.14</v>
      </c>
      <c r="D138" s="308">
        <v>81506.142</v>
      </c>
      <c r="E138" s="343">
        <f t="shared" si="7"/>
        <v>100.00000245380288</v>
      </c>
      <c r="F138" s="308">
        <v>85174</v>
      </c>
      <c r="G138" s="343">
        <f t="shared" si="8"/>
        <v>0.9569368821471342</v>
      </c>
      <c r="H138" s="308">
        <v>50657.575</v>
      </c>
      <c r="I138" s="308">
        <f>H138</f>
        <v>50657.575</v>
      </c>
      <c r="J138" s="313">
        <f t="shared" si="9"/>
        <v>100</v>
      </c>
      <c r="K138" s="314">
        <v>-0.011</v>
      </c>
      <c r="L138" s="288"/>
      <c r="M138" s="106"/>
      <c r="N138" s="106"/>
      <c r="O138" s="106"/>
      <c r="P138" s="106"/>
      <c r="Q138" s="106"/>
      <c r="R138" s="106"/>
    </row>
    <row r="139" spans="1:18" ht="12.75">
      <c r="A139" s="306" t="s">
        <v>202</v>
      </c>
      <c r="B139" s="307">
        <v>19081</v>
      </c>
      <c r="C139" s="308">
        <v>28705</v>
      </c>
      <c r="D139" s="308">
        <v>28704.905</v>
      </c>
      <c r="E139" s="343">
        <f t="shared" si="7"/>
        <v>99.99966904720432</v>
      </c>
      <c r="F139" s="308">
        <v>22742.88</v>
      </c>
      <c r="G139" s="343">
        <f t="shared" si="8"/>
        <v>1.262149076985852</v>
      </c>
      <c r="H139" s="308">
        <v>14716.275</v>
      </c>
      <c r="I139" s="308">
        <f>H139</f>
        <v>14716.275</v>
      </c>
      <c r="J139" s="313">
        <f t="shared" si="9"/>
        <v>100</v>
      </c>
      <c r="K139" s="314">
        <v>-0.47</v>
      </c>
      <c r="L139" s="288"/>
      <c r="M139" s="106"/>
      <c r="N139" s="106"/>
      <c r="O139" s="106"/>
      <c r="P139" s="106"/>
      <c r="Q139" s="106"/>
      <c r="R139" s="106"/>
    </row>
    <row r="140" spans="1:18" ht="12.75">
      <c r="A140" s="306" t="s">
        <v>203</v>
      </c>
      <c r="B140" s="307">
        <v>20539</v>
      </c>
      <c r="C140" s="308">
        <v>23009.81</v>
      </c>
      <c r="D140" s="308">
        <v>23009.812</v>
      </c>
      <c r="E140" s="343">
        <f t="shared" si="7"/>
        <v>100.00000869194487</v>
      </c>
      <c r="F140" s="308">
        <v>23066</v>
      </c>
      <c r="G140" s="343">
        <f t="shared" si="8"/>
        <v>0.9975640336425909</v>
      </c>
      <c r="H140" s="308">
        <v>12824.95</v>
      </c>
      <c r="I140" s="308">
        <v>12824.73</v>
      </c>
      <c r="J140" s="313">
        <f t="shared" si="9"/>
        <v>99.99828459370211</v>
      </c>
      <c r="K140" s="314">
        <v>-2.71</v>
      </c>
      <c r="L140" s="288"/>
      <c r="M140" s="106"/>
      <c r="N140" s="106"/>
      <c r="O140" s="106"/>
      <c r="P140" s="106"/>
      <c r="Q140" s="106"/>
      <c r="R140" s="106"/>
    </row>
    <row r="141" spans="1:18" ht="12.75">
      <c r="A141" s="306" t="s">
        <v>204</v>
      </c>
      <c r="B141" s="307">
        <v>19246</v>
      </c>
      <c r="C141" s="308">
        <v>27079.8</v>
      </c>
      <c r="D141" s="308">
        <v>27079.73</v>
      </c>
      <c r="E141" s="343">
        <f t="shared" si="7"/>
        <v>99.99974150473786</v>
      </c>
      <c r="F141" s="308">
        <v>21700</v>
      </c>
      <c r="G141" s="343">
        <f t="shared" si="8"/>
        <v>1.2479138248847925</v>
      </c>
      <c r="H141" s="308">
        <v>12728.525</v>
      </c>
      <c r="I141" s="308">
        <v>12727.55</v>
      </c>
      <c r="J141" s="313">
        <f t="shared" si="9"/>
        <v>99.99234003939969</v>
      </c>
      <c r="K141" s="314">
        <v>-3.82</v>
      </c>
      <c r="L141" s="288"/>
      <c r="M141" s="106"/>
      <c r="N141" s="106"/>
      <c r="O141" s="106"/>
      <c r="P141" s="106"/>
      <c r="Q141" s="106"/>
      <c r="R141" s="106"/>
    </row>
    <row r="142" spans="1:18" ht="12.75">
      <c r="A142" s="306" t="s">
        <v>205</v>
      </c>
      <c r="B142" s="307">
        <v>17756</v>
      </c>
      <c r="C142" s="308">
        <v>19856.19</v>
      </c>
      <c r="D142" s="308">
        <v>19856.194</v>
      </c>
      <c r="E142" s="343">
        <f t="shared" si="7"/>
        <v>100.00002014485156</v>
      </c>
      <c r="F142" s="308">
        <v>20026</v>
      </c>
      <c r="G142" s="343">
        <f t="shared" si="8"/>
        <v>0.9915207230600219</v>
      </c>
      <c r="H142" s="308">
        <v>11956.525</v>
      </c>
      <c r="I142" s="308">
        <v>11955.4</v>
      </c>
      <c r="J142" s="313">
        <f t="shared" si="9"/>
        <v>99.99059091165702</v>
      </c>
      <c r="K142" s="314">
        <v>-3.19</v>
      </c>
      <c r="L142" s="288"/>
      <c r="M142" s="106"/>
      <c r="N142" s="106"/>
      <c r="O142" s="106"/>
      <c r="P142" s="106"/>
      <c r="Q142" s="106"/>
      <c r="R142" s="106"/>
    </row>
    <row r="143" spans="1:18" ht="12.75">
      <c r="A143" s="306" t="s">
        <v>206</v>
      </c>
      <c r="B143" s="307">
        <v>24423</v>
      </c>
      <c r="C143" s="308">
        <v>25567.81</v>
      </c>
      <c r="D143" s="308">
        <f>C143</f>
        <v>25567.81</v>
      </c>
      <c r="E143" s="343">
        <f t="shared" si="7"/>
        <v>100</v>
      </c>
      <c r="F143" s="308">
        <v>26793</v>
      </c>
      <c r="G143" s="343">
        <f t="shared" si="8"/>
        <v>0.9542720113462472</v>
      </c>
      <c r="H143" s="308">
        <v>14045.3</v>
      </c>
      <c r="I143" s="308">
        <v>14045</v>
      </c>
      <c r="J143" s="313">
        <f t="shared" si="9"/>
        <v>99.9978640541676</v>
      </c>
      <c r="K143" s="314">
        <v>-0.85</v>
      </c>
      <c r="L143" s="288"/>
      <c r="M143" s="106"/>
      <c r="N143" s="106"/>
      <c r="O143" s="106"/>
      <c r="P143" s="106"/>
      <c r="Q143" s="106"/>
      <c r="R143" s="106"/>
    </row>
    <row r="144" spans="1:18" ht="12.75">
      <c r="A144" s="306" t="s">
        <v>207</v>
      </c>
      <c r="B144" s="307">
        <v>22908</v>
      </c>
      <c r="C144" s="308">
        <v>25424.7</v>
      </c>
      <c r="D144" s="308">
        <v>25424.63</v>
      </c>
      <c r="E144" s="343">
        <f t="shared" si="7"/>
        <v>99.999724677184</v>
      </c>
      <c r="F144" s="308">
        <v>26970.12</v>
      </c>
      <c r="G144" s="343">
        <f t="shared" si="8"/>
        <v>0.9426962134391691</v>
      </c>
      <c r="H144" s="308">
        <v>15082.15</v>
      </c>
      <c r="I144" s="308">
        <v>15081.775</v>
      </c>
      <c r="J144" s="313">
        <f t="shared" si="9"/>
        <v>99.9975136170904</v>
      </c>
      <c r="K144" s="314">
        <v>-3.406</v>
      </c>
      <c r="L144" s="288"/>
      <c r="M144" s="106"/>
      <c r="N144" s="106"/>
      <c r="O144" s="106"/>
      <c r="P144" s="106"/>
      <c r="Q144" s="106"/>
      <c r="R144" s="106"/>
    </row>
    <row r="145" spans="1:18" ht="12.75">
      <c r="A145" s="306" t="s">
        <v>208</v>
      </c>
      <c r="B145" s="307">
        <v>20741</v>
      </c>
      <c r="C145" s="308">
        <v>23832.28</v>
      </c>
      <c r="D145" s="308">
        <v>23832.28</v>
      </c>
      <c r="E145" s="343">
        <f t="shared" si="7"/>
        <v>100</v>
      </c>
      <c r="F145" s="328">
        <v>23348</v>
      </c>
      <c r="G145" s="343">
        <f t="shared" si="8"/>
        <v>1.0207418194277882</v>
      </c>
      <c r="H145" s="328">
        <v>13462.5</v>
      </c>
      <c r="I145" s="328">
        <v>13461.7</v>
      </c>
      <c r="J145" s="313">
        <f t="shared" si="9"/>
        <v>99.99405756731663</v>
      </c>
      <c r="K145" s="345">
        <v>-0.52</v>
      </c>
      <c r="L145" s="288"/>
      <c r="M145" s="106"/>
      <c r="N145" s="106"/>
      <c r="O145" s="106"/>
      <c r="P145" s="106"/>
      <c r="Q145" s="106"/>
      <c r="R145" s="106"/>
    </row>
    <row r="146" spans="1:18" ht="12.75">
      <c r="A146" s="306" t="s">
        <v>209</v>
      </c>
      <c r="B146" s="307">
        <v>42257</v>
      </c>
      <c r="C146" s="308">
        <v>48462.37</v>
      </c>
      <c r="D146" s="308">
        <v>48462.366</v>
      </c>
      <c r="E146" s="343">
        <f t="shared" si="7"/>
        <v>99.99999174617336</v>
      </c>
      <c r="F146" s="308">
        <v>48275.18</v>
      </c>
      <c r="G146" s="343">
        <f t="shared" si="8"/>
        <v>1.0038774790689544</v>
      </c>
      <c r="H146" s="308">
        <v>27811.225</v>
      </c>
      <c r="I146" s="308">
        <v>27809.72</v>
      </c>
      <c r="J146" s="313">
        <f t="shared" si="9"/>
        <v>99.99458851596793</v>
      </c>
      <c r="K146" s="314">
        <v>-1.46</v>
      </c>
      <c r="L146" s="288"/>
      <c r="M146" s="106"/>
      <c r="N146" s="106"/>
      <c r="O146" s="106"/>
      <c r="P146" s="106"/>
      <c r="Q146" s="106"/>
      <c r="R146" s="106"/>
    </row>
    <row r="147" spans="1:18" ht="12.75">
      <c r="A147" s="306" t="s">
        <v>210</v>
      </c>
      <c r="B147" s="307">
        <v>29915</v>
      </c>
      <c r="C147" s="308">
        <v>32892.8</v>
      </c>
      <c r="D147" s="308">
        <v>32892.788</v>
      </c>
      <c r="E147" s="343">
        <f t="shared" si="7"/>
        <v>99.99996351785192</v>
      </c>
      <c r="F147" s="308">
        <v>32231</v>
      </c>
      <c r="G147" s="343">
        <f t="shared" si="8"/>
        <v>1.020532654897459</v>
      </c>
      <c r="H147" s="308">
        <v>17983.55</v>
      </c>
      <c r="I147" s="308">
        <v>17983.1</v>
      </c>
      <c r="J147" s="313">
        <f t="shared" si="9"/>
        <v>99.99749771318788</v>
      </c>
      <c r="K147" s="314">
        <v>-1.197</v>
      </c>
      <c r="L147" s="288"/>
      <c r="M147" s="106"/>
      <c r="N147" s="106"/>
      <c r="O147" s="106"/>
      <c r="P147" s="106"/>
      <c r="Q147" s="106"/>
      <c r="R147" s="106"/>
    </row>
    <row r="148" spans="1:18" ht="12.75">
      <c r="A148" s="306" t="s">
        <v>211</v>
      </c>
      <c r="B148" s="307">
        <v>15570</v>
      </c>
      <c r="C148" s="308">
        <v>17741.2</v>
      </c>
      <c r="D148" s="308">
        <v>17741.24</v>
      </c>
      <c r="E148" s="343">
        <f t="shared" si="7"/>
        <v>100.00022546389195</v>
      </c>
      <c r="F148" s="308">
        <v>17930</v>
      </c>
      <c r="G148" s="343">
        <f t="shared" si="8"/>
        <v>0.9894723926380369</v>
      </c>
      <c r="H148" s="308">
        <v>10292</v>
      </c>
      <c r="I148" s="308">
        <v>10291</v>
      </c>
      <c r="J148" s="313">
        <f t="shared" si="9"/>
        <v>99.99028371550719</v>
      </c>
      <c r="K148" s="314">
        <v>-1.4</v>
      </c>
      <c r="L148" s="288"/>
      <c r="M148" s="106"/>
      <c r="N148" s="106"/>
      <c r="O148" s="106"/>
      <c r="P148" s="106"/>
      <c r="Q148" s="106"/>
      <c r="R148" s="106"/>
    </row>
    <row r="149" spans="1:18" ht="12.75">
      <c r="A149" s="306" t="s">
        <v>212</v>
      </c>
      <c r="B149" s="307">
        <v>27493</v>
      </c>
      <c r="C149" s="308">
        <v>31468.7</v>
      </c>
      <c r="D149" s="308">
        <v>31468.724</v>
      </c>
      <c r="E149" s="343">
        <f t="shared" si="7"/>
        <v>100.00007626625822</v>
      </c>
      <c r="F149" s="308">
        <v>59256.9</v>
      </c>
      <c r="G149" s="343">
        <f t="shared" si="8"/>
        <v>0.5310558601614327</v>
      </c>
      <c r="H149" s="308">
        <v>16235.65</v>
      </c>
      <c r="I149" s="308">
        <v>16234.225</v>
      </c>
      <c r="J149" s="313">
        <f t="shared" si="9"/>
        <v>99.99122301848094</v>
      </c>
      <c r="K149" s="314">
        <v>-2.35</v>
      </c>
      <c r="L149" s="288"/>
      <c r="M149" s="106"/>
      <c r="N149" s="106"/>
      <c r="O149" s="106"/>
      <c r="P149" s="106"/>
      <c r="Q149" s="106"/>
      <c r="R149" s="106"/>
    </row>
    <row r="150" spans="1:18" ht="12.75">
      <c r="A150" s="306" t="s">
        <v>213</v>
      </c>
      <c r="B150" s="307">
        <v>30504</v>
      </c>
      <c r="C150" s="308">
        <v>33587.75</v>
      </c>
      <c r="D150" s="308">
        <v>33587.75</v>
      </c>
      <c r="E150" s="343">
        <f t="shared" si="7"/>
        <v>100</v>
      </c>
      <c r="F150" s="308">
        <v>33708</v>
      </c>
      <c r="G150" s="343">
        <f t="shared" si="8"/>
        <v>0.9964325976029429</v>
      </c>
      <c r="H150" s="308">
        <v>19954.125</v>
      </c>
      <c r="I150" s="308">
        <v>19952</v>
      </c>
      <c r="J150" s="313">
        <f t="shared" si="9"/>
        <v>99.98935057287653</v>
      </c>
      <c r="K150" s="314">
        <v>-1.47</v>
      </c>
      <c r="L150" s="288"/>
      <c r="M150" s="106"/>
      <c r="N150" s="106"/>
      <c r="O150" s="106"/>
      <c r="P150" s="106"/>
      <c r="Q150" s="106"/>
      <c r="R150" s="106"/>
    </row>
    <row r="151" spans="1:18" ht="12.75">
      <c r="A151" s="306" t="s">
        <v>214</v>
      </c>
      <c r="B151" s="307">
        <v>35615</v>
      </c>
      <c r="C151" s="308">
        <v>40855.9</v>
      </c>
      <c r="D151" s="308">
        <v>40855.908</v>
      </c>
      <c r="E151" s="343">
        <f t="shared" si="7"/>
        <v>100.00001958101524</v>
      </c>
      <c r="F151" s="308">
        <v>39963</v>
      </c>
      <c r="G151" s="343">
        <f t="shared" si="8"/>
        <v>1.022343367615044</v>
      </c>
      <c r="H151" s="308">
        <v>21055.05</v>
      </c>
      <c r="I151" s="308">
        <v>21054</v>
      </c>
      <c r="J151" s="313">
        <f t="shared" si="9"/>
        <v>99.99501307287326</v>
      </c>
      <c r="K151" s="314">
        <v>-2.1</v>
      </c>
      <c r="L151" s="288"/>
      <c r="M151" s="106"/>
      <c r="N151" s="106"/>
      <c r="O151" s="106"/>
      <c r="P151" s="106"/>
      <c r="Q151" s="106"/>
      <c r="R151" s="106"/>
    </row>
    <row r="152" spans="1:18" ht="12.75">
      <c r="A152" s="306" t="s">
        <v>215</v>
      </c>
      <c r="B152" s="307">
        <v>13756</v>
      </c>
      <c r="C152" s="308">
        <v>16747</v>
      </c>
      <c r="D152" s="308">
        <f>C152</f>
        <v>16747</v>
      </c>
      <c r="E152" s="343">
        <f t="shared" si="7"/>
        <v>100</v>
      </c>
      <c r="F152" s="308">
        <v>15898.96</v>
      </c>
      <c r="G152" s="343">
        <f t="shared" si="8"/>
        <v>1.0533393379189582</v>
      </c>
      <c r="H152" s="308">
        <v>9117.882</v>
      </c>
      <c r="I152" s="308">
        <f>H152</f>
        <v>9117.882</v>
      </c>
      <c r="J152" s="313">
        <f t="shared" si="9"/>
        <v>100</v>
      </c>
      <c r="K152" s="314">
        <v>-0.962</v>
      </c>
      <c r="L152" s="288"/>
      <c r="M152" s="106"/>
      <c r="N152" s="106"/>
      <c r="O152" s="106"/>
      <c r="P152" s="106"/>
      <c r="Q152" s="106"/>
      <c r="R152" s="106"/>
    </row>
    <row r="153" spans="1:18" ht="12.75">
      <c r="A153" s="306" t="s">
        <v>216</v>
      </c>
      <c r="B153" s="307">
        <v>25179</v>
      </c>
      <c r="C153" s="308">
        <v>28997.2</v>
      </c>
      <c r="D153" s="308">
        <v>28997.238</v>
      </c>
      <c r="E153" s="343">
        <f t="shared" si="7"/>
        <v>100.00013104713558</v>
      </c>
      <c r="F153" s="308">
        <v>28861</v>
      </c>
      <c r="G153" s="343">
        <f t="shared" si="8"/>
        <v>1.0047204878555838</v>
      </c>
      <c r="H153" s="308">
        <v>15801.675</v>
      </c>
      <c r="I153" s="308">
        <v>15800.325</v>
      </c>
      <c r="J153" s="313">
        <f t="shared" si="9"/>
        <v>99.99145660191088</v>
      </c>
      <c r="K153" s="314">
        <v>-1.144</v>
      </c>
      <c r="L153" s="288"/>
      <c r="M153" s="106"/>
      <c r="N153" s="106"/>
      <c r="O153" s="106"/>
      <c r="P153" s="106"/>
      <c r="Q153" s="106"/>
      <c r="R153" s="106"/>
    </row>
    <row r="154" spans="1:18" ht="12.75">
      <c r="A154" s="306" t="s">
        <v>217</v>
      </c>
      <c r="B154" s="307">
        <v>25031</v>
      </c>
      <c r="C154" s="308">
        <v>27678.22</v>
      </c>
      <c r="D154" s="308">
        <f>C154</f>
        <v>27678.22</v>
      </c>
      <c r="E154" s="343">
        <f t="shared" si="7"/>
        <v>100</v>
      </c>
      <c r="F154" s="308">
        <v>28623.5</v>
      </c>
      <c r="G154" s="343">
        <f t="shared" si="8"/>
        <v>0.9669753873565428</v>
      </c>
      <c r="H154" s="308">
        <v>15992.25</v>
      </c>
      <c r="I154" s="308">
        <f>H154</f>
        <v>15992.25</v>
      </c>
      <c r="J154" s="313">
        <f t="shared" si="9"/>
        <v>100</v>
      </c>
      <c r="K154" s="314">
        <v>-0.22</v>
      </c>
      <c r="L154" s="288"/>
      <c r="M154" s="106"/>
      <c r="N154" s="106"/>
      <c r="O154" s="106"/>
      <c r="P154" s="106"/>
      <c r="Q154" s="106"/>
      <c r="R154" s="106"/>
    </row>
    <row r="155" spans="1:18" ht="12.75">
      <c r="A155" s="306" t="s">
        <v>218</v>
      </c>
      <c r="B155" s="307">
        <v>21240</v>
      </c>
      <c r="C155" s="308">
        <v>24732.8</v>
      </c>
      <c r="D155" s="308">
        <f>C155</f>
        <v>24732.8</v>
      </c>
      <c r="E155" s="343">
        <f t="shared" si="7"/>
        <v>100</v>
      </c>
      <c r="F155" s="308">
        <v>24607</v>
      </c>
      <c r="G155" s="343">
        <f t="shared" si="8"/>
        <v>1.005112366399805</v>
      </c>
      <c r="H155" s="308">
        <v>13936</v>
      </c>
      <c r="I155" s="308">
        <f>H155</f>
        <v>13936</v>
      </c>
      <c r="J155" s="313">
        <f t="shared" si="9"/>
        <v>100</v>
      </c>
      <c r="K155" s="314">
        <v>-1.924</v>
      </c>
      <c r="L155" s="288"/>
      <c r="M155" s="106"/>
      <c r="N155" s="106"/>
      <c r="O155" s="106"/>
      <c r="P155" s="106"/>
      <c r="Q155" s="106"/>
      <c r="R155" s="106"/>
    </row>
    <row r="156" spans="1:18" ht="12.75">
      <c r="A156" s="306" t="s">
        <v>219</v>
      </c>
      <c r="B156" s="307">
        <v>28306</v>
      </c>
      <c r="C156" s="308">
        <v>34573.8</v>
      </c>
      <c r="D156" s="308">
        <v>34573.848</v>
      </c>
      <c r="E156" s="343">
        <f t="shared" si="7"/>
        <v>100.00013883345191</v>
      </c>
      <c r="F156" s="308">
        <v>32821.11</v>
      </c>
      <c r="G156" s="343">
        <f t="shared" si="8"/>
        <v>1.0534027642575159</v>
      </c>
      <c r="H156" s="308">
        <v>18919.329</v>
      </c>
      <c r="I156" s="308">
        <v>18918.079</v>
      </c>
      <c r="J156" s="313">
        <f t="shared" si="9"/>
        <v>99.99339300035429</v>
      </c>
      <c r="K156" s="314">
        <v>-0.76</v>
      </c>
      <c r="L156" s="288"/>
      <c r="M156" s="106"/>
      <c r="N156" s="106"/>
      <c r="O156" s="106"/>
      <c r="P156" s="106"/>
      <c r="Q156" s="106"/>
      <c r="R156" s="106"/>
    </row>
    <row r="157" spans="1:18" ht="12.75">
      <c r="A157" s="306" t="s">
        <v>220</v>
      </c>
      <c r="B157" s="307">
        <v>30693</v>
      </c>
      <c r="C157" s="308">
        <v>37155.3</v>
      </c>
      <c r="D157" s="308">
        <v>37155.183</v>
      </c>
      <c r="E157" s="343">
        <f t="shared" si="7"/>
        <v>99.99968510548965</v>
      </c>
      <c r="F157" s="308">
        <v>37664.1</v>
      </c>
      <c r="G157" s="343">
        <f t="shared" si="8"/>
        <v>0.9864880084749137</v>
      </c>
      <c r="H157" s="308">
        <v>20339.65</v>
      </c>
      <c r="I157" s="308">
        <v>20338.075</v>
      </c>
      <c r="J157" s="313">
        <f t="shared" si="9"/>
        <v>99.99225650392214</v>
      </c>
      <c r="K157" s="314">
        <v>-1.1</v>
      </c>
      <c r="L157" s="288"/>
      <c r="M157" s="106"/>
      <c r="N157" s="106"/>
      <c r="O157" s="106"/>
      <c r="P157" s="106"/>
      <c r="Q157" s="106"/>
      <c r="R157" s="106"/>
    </row>
    <row r="158" spans="1:18" ht="12.75">
      <c r="A158" s="306" t="s">
        <v>221</v>
      </c>
      <c r="B158" s="307">
        <v>29325</v>
      </c>
      <c r="C158" s="308">
        <v>32122</v>
      </c>
      <c r="D158" s="308">
        <v>32122.006</v>
      </c>
      <c r="E158" s="343">
        <f t="shared" si="7"/>
        <v>100.00001867878711</v>
      </c>
      <c r="F158" s="308">
        <v>35710.27</v>
      </c>
      <c r="G158" s="343">
        <f t="shared" si="8"/>
        <v>0.8995173097263057</v>
      </c>
      <c r="H158" s="308">
        <v>18803.163</v>
      </c>
      <c r="I158" s="308">
        <v>18801</v>
      </c>
      <c r="J158" s="313">
        <f t="shared" si="9"/>
        <v>99.98849661623419</v>
      </c>
      <c r="K158" s="314">
        <v>-0.52</v>
      </c>
      <c r="L158" s="288"/>
      <c r="M158" s="106"/>
      <c r="N158" s="106"/>
      <c r="O158" s="106"/>
      <c r="P158" s="106"/>
      <c r="Q158" s="106"/>
      <c r="R158" s="106"/>
    </row>
    <row r="159" spans="1:18" ht="12.75">
      <c r="A159" s="306" t="s">
        <v>222</v>
      </c>
      <c r="B159" s="307">
        <v>37729</v>
      </c>
      <c r="C159" s="308">
        <v>45038</v>
      </c>
      <c r="D159" s="308">
        <v>45037.976</v>
      </c>
      <c r="E159" s="343">
        <f t="shared" si="7"/>
        <v>99.99994671166571</v>
      </c>
      <c r="F159" s="308">
        <v>43630.13</v>
      </c>
      <c r="G159" s="343">
        <f t="shared" si="8"/>
        <v>1.0322677470821198</v>
      </c>
      <c r="H159" s="308">
        <v>25292.95</v>
      </c>
      <c r="I159" s="308">
        <v>25291</v>
      </c>
      <c r="J159" s="313">
        <f t="shared" si="9"/>
        <v>99.99229034177507</v>
      </c>
      <c r="K159" s="314">
        <v>-0.2</v>
      </c>
      <c r="L159" s="288"/>
      <c r="M159" s="106"/>
      <c r="N159" s="106"/>
      <c r="O159" s="106"/>
      <c r="P159" s="106"/>
      <c r="Q159" s="106"/>
      <c r="R159" s="106"/>
    </row>
    <row r="160" spans="1:18" ht="12.75">
      <c r="A160" s="306" t="s">
        <v>223</v>
      </c>
      <c r="B160" s="307">
        <v>24195</v>
      </c>
      <c r="C160" s="308">
        <v>25298.7</v>
      </c>
      <c r="D160" s="308">
        <v>25298.682</v>
      </c>
      <c r="E160" s="343">
        <f t="shared" si="7"/>
        <v>99.99992885009902</v>
      </c>
      <c r="F160" s="308">
        <v>26574</v>
      </c>
      <c r="G160" s="343">
        <f t="shared" si="8"/>
        <v>0.9520088055994581</v>
      </c>
      <c r="H160" s="308">
        <v>15126.825</v>
      </c>
      <c r="I160" s="308">
        <v>15124.95</v>
      </c>
      <c r="J160" s="313">
        <f t="shared" si="9"/>
        <v>99.98760480140413</v>
      </c>
      <c r="K160" s="314">
        <v>-1.39</v>
      </c>
      <c r="L160" s="288"/>
      <c r="M160" s="106"/>
      <c r="N160" s="106"/>
      <c r="O160" s="106"/>
      <c r="P160" s="106"/>
      <c r="Q160" s="106"/>
      <c r="R160" s="106"/>
    </row>
    <row r="161" spans="1:18" ht="12.75">
      <c r="A161" s="306" t="s">
        <v>224</v>
      </c>
      <c r="B161" s="307">
        <v>28245</v>
      </c>
      <c r="C161" s="308">
        <v>33734.04</v>
      </c>
      <c r="D161" s="308">
        <f>C161</f>
        <v>33734.04</v>
      </c>
      <c r="E161" s="343">
        <f t="shared" si="7"/>
        <v>100</v>
      </c>
      <c r="F161" s="308">
        <v>33219</v>
      </c>
      <c r="G161" s="343">
        <f t="shared" si="8"/>
        <v>1.0155043800234806</v>
      </c>
      <c r="H161" s="308">
        <v>19097.85</v>
      </c>
      <c r="I161" s="308">
        <v>19097.475</v>
      </c>
      <c r="J161" s="313">
        <f t="shared" si="9"/>
        <v>99.99803642818432</v>
      </c>
      <c r="K161" s="314">
        <v>-3.42</v>
      </c>
      <c r="L161" s="288"/>
      <c r="M161" s="106"/>
      <c r="N161" s="106"/>
      <c r="O161" s="106"/>
      <c r="P161" s="106"/>
      <c r="Q161" s="106"/>
      <c r="R161" s="106"/>
    </row>
    <row r="162" spans="1:18" ht="12.75">
      <c r="A162" s="306" t="s">
        <v>225</v>
      </c>
      <c r="B162" s="307">
        <v>16520</v>
      </c>
      <c r="C162" s="308">
        <v>18569.4</v>
      </c>
      <c r="D162" s="308">
        <v>18569.376</v>
      </c>
      <c r="E162" s="343">
        <f t="shared" si="7"/>
        <v>99.99987075511324</v>
      </c>
      <c r="F162" s="308">
        <v>19083</v>
      </c>
      <c r="G162" s="343">
        <f t="shared" si="8"/>
        <v>0.9730847351045433</v>
      </c>
      <c r="H162" s="308">
        <v>10801.6</v>
      </c>
      <c r="I162" s="308">
        <v>10795.9</v>
      </c>
      <c r="J162" s="313">
        <f t="shared" si="9"/>
        <v>99.94723003999407</v>
      </c>
      <c r="K162" s="314">
        <v>-0.65</v>
      </c>
      <c r="L162" s="288"/>
      <c r="M162" s="106"/>
      <c r="N162" s="106"/>
      <c r="O162" s="106"/>
      <c r="P162" s="106"/>
      <c r="Q162" s="106"/>
      <c r="R162" s="106"/>
    </row>
    <row r="163" spans="1:18" ht="12.75">
      <c r="A163" s="306" t="s">
        <v>226</v>
      </c>
      <c r="B163" s="307">
        <v>31961</v>
      </c>
      <c r="C163" s="308">
        <v>36753.2</v>
      </c>
      <c r="D163" s="308">
        <v>36753.238</v>
      </c>
      <c r="E163" s="343">
        <f t="shared" si="7"/>
        <v>100.00010339235767</v>
      </c>
      <c r="F163" s="308">
        <v>35910</v>
      </c>
      <c r="G163" s="343">
        <f t="shared" si="8"/>
        <v>1.0234819827346142</v>
      </c>
      <c r="H163" s="308">
        <v>21211.325</v>
      </c>
      <c r="I163" s="308">
        <v>21204.6</v>
      </c>
      <c r="J163" s="313">
        <f t="shared" si="9"/>
        <v>99.96829523851055</v>
      </c>
      <c r="K163" s="314">
        <v>-1.239</v>
      </c>
      <c r="L163" s="288"/>
      <c r="M163" s="106"/>
      <c r="N163" s="106"/>
      <c r="O163" s="106"/>
      <c r="P163" s="106"/>
      <c r="Q163" s="106"/>
      <c r="R163" s="106"/>
    </row>
    <row r="164" spans="1:18" ht="12.75">
      <c r="A164" s="306" t="s">
        <v>227</v>
      </c>
      <c r="B164" s="307">
        <v>27660</v>
      </c>
      <c r="C164" s="308">
        <v>30596.7</v>
      </c>
      <c r="D164" s="308">
        <v>30596.686</v>
      </c>
      <c r="E164" s="343">
        <f t="shared" si="7"/>
        <v>99.99995424343149</v>
      </c>
      <c r="F164" s="308">
        <v>30109</v>
      </c>
      <c r="G164" s="343">
        <f t="shared" si="8"/>
        <v>1.0161973496296788</v>
      </c>
      <c r="H164" s="308">
        <v>17724.475</v>
      </c>
      <c r="I164" s="308">
        <v>17723</v>
      </c>
      <c r="J164" s="313">
        <f t="shared" si="9"/>
        <v>99.99167817382461</v>
      </c>
      <c r="K164" s="314">
        <v>-0.85</v>
      </c>
      <c r="L164" s="288"/>
      <c r="M164" s="106"/>
      <c r="N164" s="106"/>
      <c r="O164" s="106"/>
      <c r="P164" s="106"/>
      <c r="Q164" s="106"/>
      <c r="R164" s="106"/>
    </row>
    <row r="165" spans="1:18" ht="12.75">
      <c r="A165" s="306" t="s">
        <v>228</v>
      </c>
      <c r="B165" s="307">
        <v>22938</v>
      </c>
      <c r="C165" s="308">
        <v>28156.8</v>
      </c>
      <c r="D165" s="308">
        <v>28156.832</v>
      </c>
      <c r="E165" s="343">
        <f t="shared" si="7"/>
        <v>100.00011364927832</v>
      </c>
      <c r="F165" s="308">
        <v>27649</v>
      </c>
      <c r="G165" s="343">
        <f t="shared" si="8"/>
        <v>1.0183671018843357</v>
      </c>
      <c r="H165" s="308">
        <v>14986.7</v>
      </c>
      <c r="I165" s="308">
        <v>14986.4</v>
      </c>
      <c r="J165" s="313">
        <f t="shared" si="9"/>
        <v>99.99799822509291</v>
      </c>
      <c r="K165" s="314">
        <v>-0.5</v>
      </c>
      <c r="L165" s="288"/>
      <c r="M165" s="106"/>
      <c r="N165" s="106"/>
      <c r="O165" s="106"/>
      <c r="P165" s="106"/>
      <c r="Q165" s="106"/>
      <c r="R165" s="106"/>
    </row>
    <row r="166" spans="1:18" ht="12.75">
      <c r="A166" s="317" t="s">
        <v>229</v>
      </c>
      <c r="B166" s="318">
        <v>19768</v>
      </c>
      <c r="C166" s="319">
        <v>23370.2</v>
      </c>
      <c r="D166" s="319">
        <v>23370.166</v>
      </c>
      <c r="E166" s="343">
        <f t="shared" si="7"/>
        <v>99.99985451557967</v>
      </c>
      <c r="F166" s="319">
        <v>23396</v>
      </c>
      <c r="G166" s="343">
        <f t="shared" si="8"/>
        <v>0.9988957941528467</v>
      </c>
      <c r="H166" s="319">
        <v>12098.975</v>
      </c>
      <c r="I166" s="319">
        <v>12098.9</v>
      </c>
      <c r="J166" s="313">
        <f t="shared" si="9"/>
        <v>99.99938011277814</v>
      </c>
      <c r="K166" s="322">
        <v>-0.533</v>
      </c>
      <c r="L166" s="288"/>
      <c r="M166" s="106"/>
      <c r="N166" s="106"/>
      <c r="O166" s="106"/>
      <c r="P166" s="106"/>
      <c r="Q166" s="106"/>
      <c r="R166" s="106"/>
    </row>
    <row r="167" spans="1:18" ht="12.75">
      <c r="A167" s="306" t="s">
        <v>230</v>
      </c>
      <c r="B167" s="307">
        <v>13234</v>
      </c>
      <c r="C167" s="308">
        <v>15474.1</v>
      </c>
      <c r="D167" s="308">
        <v>15474.058</v>
      </c>
      <c r="E167" s="343">
        <f t="shared" si="7"/>
        <v>99.99972857872187</v>
      </c>
      <c r="F167" s="308">
        <v>15538</v>
      </c>
      <c r="G167" s="343">
        <f t="shared" si="8"/>
        <v>0.9958847985583731</v>
      </c>
      <c r="H167" s="308">
        <v>8870.925</v>
      </c>
      <c r="I167" s="308">
        <v>8870.85</v>
      </c>
      <c r="J167" s="313">
        <f t="shared" si="9"/>
        <v>99.99915454138099</v>
      </c>
      <c r="K167" s="314">
        <v>-1.05</v>
      </c>
      <c r="L167" s="288"/>
      <c r="M167" s="106"/>
      <c r="N167" s="106"/>
      <c r="O167" s="106"/>
      <c r="P167" s="106"/>
      <c r="Q167" s="106"/>
      <c r="R167" s="106"/>
    </row>
    <row r="168" spans="1:18" ht="13.5" thickBot="1">
      <c r="A168" s="389" t="s">
        <v>231</v>
      </c>
      <c r="B168" s="390">
        <v>25256</v>
      </c>
      <c r="C168" s="391">
        <v>32152.3</v>
      </c>
      <c r="D168" s="391">
        <v>32152.326</v>
      </c>
      <c r="E168" s="372">
        <f t="shared" si="7"/>
        <v>100.00008086513252</v>
      </c>
      <c r="F168" s="391">
        <v>33092.5</v>
      </c>
      <c r="G168" s="372">
        <f t="shared" si="8"/>
        <v>0.9715895142403869</v>
      </c>
      <c r="H168" s="391">
        <v>19270.475</v>
      </c>
      <c r="I168" s="391">
        <v>19269.95</v>
      </c>
      <c r="J168" s="397">
        <f t="shared" si="9"/>
        <v>99.99727562501704</v>
      </c>
      <c r="K168" s="398">
        <v>-1.905</v>
      </c>
      <c r="L168" s="288"/>
      <c r="M168" s="106"/>
      <c r="N168" s="106"/>
      <c r="O168" s="106"/>
      <c r="P168" s="106"/>
      <c r="Q168" s="106"/>
      <c r="R168" s="106"/>
    </row>
    <row r="169" spans="1:18" ht="13.5" thickTop="1">
      <c r="A169" s="376"/>
      <c r="B169" s="377"/>
      <c r="C169" s="377"/>
      <c r="D169" s="377"/>
      <c r="E169" s="378"/>
      <c r="F169" s="377"/>
      <c r="G169" s="378"/>
      <c r="H169" s="377"/>
      <c r="I169" s="377"/>
      <c r="J169" s="378"/>
      <c r="K169" s="399"/>
      <c r="L169" s="376"/>
      <c r="M169" s="106"/>
      <c r="N169" s="106"/>
      <c r="O169" s="106"/>
      <c r="P169" s="106"/>
      <c r="Q169" s="106"/>
      <c r="R169" s="106"/>
    </row>
    <row r="170" spans="1:18" ht="12.75">
      <c r="A170" s="376"/>
      <c r="B170" s="377"/>
      <c r="C170" s="377"/>
      <c r="D170" s="377"/>
      <c r="E170" s="378"/>
      <c r="F170" s="377"/>
      <c r="G170" s="378"/>
      <c r="H170" s="377"/>
      <c r="I170" s="377"/>
      <c r="J170" s="378"/>
      <c r="K170" s="399"/>
      <c r="L170" s="376"/>
      <c r="M170" s="106"/>
      <c r="N170" s="106"/>
      <c r="O170" s="106"/>
      <c r="P170" s="106"/>
      <c r="Q170" s="106"/>
      <c r="R170" s="106"/>
    </row>
    <row r="171" spans="1:18" ht="13.5" thickBot="1">
      <c r="A171" s="288"/>
      <c r="B171" s="288"/>
      <c r="C171" s="288"/>
      <c r="D171" s="288"/>
      <c r="E171" s="288"/>
      <c r="F171" s="288"/>
      <c r="G171" s="288"/>
      <c r="H171" s="288"/>
      <c r="I171" s="288"/>
      <c r="J171" s="288"/>
      <c r="K171" s="288" t="s">
        <v>35</v>
      </c>
      <c r="L171" s="376"/>
      <c r="M171" s="106"/>
      <c r="N171" s="106"/>
      <c r="O171" s="106"/>
      <c r="P171" s="106"/>
      <c r="Q171" s="106"/>
      <c r="R171" s="106"/>
    </row>
    <row r="172" spans="1:18" ht="14.25" thickBot="1" thickTop="1">
      <c r="A172" s="289" t="s">
        <v>59</v>
      </c>
      <c r="B172" s="1015" t="s">
        <v>2</v>
      </c>
      <c r="C172" s="1015"/>
      <c r="D172" s="1015"/>
      <c r="E172" s="1015"/>
      <c r="F172" s="1015"/>
      <c r="G172" s="1016"/>
      <c r="H172" s="1017" t="s">
        <v>86</v>
      </c>
      <c r="I172" s="1018"/>
      <c r="J172" s="1018"/>
      <c r="K172" s="1019"/>
      <c r="L172" s="376"/>
      <c r="M172" s="106"/>
      <c r="N172" s="106"/>
      <c r="O172" s="106"/>
      <c r="P172" s="106"/>
      <c r="Q172" s="106"/>
      <c r="R172" s="106"/>
    </row>
    <row r="173" spans="1:18" ht="12.75">
      <c r="A173" s="290"/>
      <c r="B173" s="291" t="s">
        <v>30</v>
      </c>
      <c r="C173" s="292" t="s">
        <v>31</v>
      </c>
      <c r="D173" s="292" t="s">
        <v>62</v>
      </c>
      <c r="E173" s="293" t="s">
        <v>6</v>
      </c>
      <c r="F173" s="292" t="s">
        <v>62</v>
      </c>
      <c r="G173" s="292" t="s">
        <v>8</v>
      </c>
      <c r="H173" s="292" t="s">
        <v>87</v>
      </c>
      <c r="I173" s="292" t="s">
        <v>62</v>
      </c>
      <c r="J173" s="292" t="s">
        <v>6</v>
      </c>
      <c r="K173" s="294" t="s">
        <v>65</v>
      </c>
      <c r="L173" s="376"/>
      <c r="M173" s="106"/>
      <c r="N173" s="106"/>
      <c r="O173" s="106"/>
      <c r="P173" s="106"/>
      <c r="Q173" s="106"/>
      <c r="R173" s="106"/>
    </row>
    <row r="174" spans="1:18" ht="12.75">
      <c r="A174" s="295"/>
      <c r="B174" s="296"/>
      <c r="C174" s="297"/>
      <c r="D174" s="298" t="s">
        <v>88</v>
      </c>
      <c r="E174" s="293" t="s">
        <v>89</v>
      </c>
      <c r="F174" s="298" t="s">
        <v>88</v>
      </c>
      <c r="G174" s="292" t="s">
        <v>32</v>
      </c>
      <c r="H174" s="292" t="s">
        <v>10</v>
      </c>
      <c r="I174" s="299" t="s">
        <v>88</v>
      </c>
      <c r="J174" s="292"/>
      <c r="K174" s="294" t="s">
        <v>90</v>
      </c>
      <c r="L174" s="376"/>
      <c r="M174" s="106"/>
      <c r="N174" s="106"/>
      <c r="O174" s="106"/>
      <c r="P174" s="106"/>
      <c r="Q174" s="106"/>
      <c r="R174" s="106"/>
    </row>
    <row r="175" spans="1:18" ht="13.5" thickBot="1">
      <c r="A175" s="300"/>
      <c r="B175" s="301"/>
      <c r="C175" s="302"/>
      <c r="D175" s="303">
        <v>40543</v>
      </c>
      <c r="E175" s="304"/>
      <c r="F175" s="303">
        <v>40178</v>
      </c>
      <c r="G175" s="301"/>
      <c r="H175" s="302" t="s">
        <v>11</v>
      </c>
      <c r="I175" s="303">
        <v>40543</v>
      </c>
      <c r="J175" s="302"/>
      <c r="K175" s="305" t="s">
        <v>91</v>
      </c>
      <c r="L175" s="376"/>
      <c r="M175" s="106"/>
      <c r="N175" s="106"/>
      <c r="O175" s="106"/>
      <c r="P175" s="106"/>
      <c r="Q175" s="106"/>
      <c r="R175" s="106"/>
    </row>
    <row r="176" spans="1:18" ht="13.5" thickTop="1">
      <c r="A176" s="317" t="s">
        <v>232</v>
      </c>
      <c r="B176" s="318">
        <v>27750</v>
      </c>
      <c r="C176" s="319">
        <v>29612.7</v>
      </c>
      <c r="D176" s="319">
        <v>29612.708</v>
      </c>
      <c r="E176" s="343">
        <f aca="true" t="shared" si="10" ref="E176:E207">+(D176/C176)*100</f>
        <v>100.00002701543593</v>
      </c>
      <c r="F176" s="319">
        <v>30236</v>
      </c>
      <c r="G176" s="343">
        <f t="shared" si="8"/>
        <v>0.979385765312872</v>
      </c>
      <c r="H176" s="319">
        <v>17115.55</v>
      </c>
      <c r="I176" s="319">
        <f>H176</f>
        <v>17115.55</v>
      </c>
      <c r="J176" s="343">
        <f aca="true" t="shared" si="11" ref="J176:J207">+(I176/H176)*100</f>
        <v>100</v>
      </c>
      <c r="K176" s="322">
        <v>-0.57</v>
      </c>
      <c r="L176" s="288"/>
      <c r="M176" s="106"/>
      <c r="N176" s="106"/>
      <c r="O176" s="106"/>
      <c r="P176" s="106"/>
      <c r="Q176" s="106"/>
      <c r="R176" s="106"/>
    </row>
    <row r="177" spans="1:18" ht="12.75">
      <c r="A177" s="306" t="s">
        <v>233</v>
      </c>
      <c r="B177" s="307">
        <v>31968</v>
      </c>
      <c r="C177" s="308">
        <v>38088.9</v>
      </c>
      <c r="D177" s="308">
        <v>38088.798</v>
      </c>
      <c r="E177" s="343">
        <f t="shared" si="10"/>
        <v>99.99973220544568</v>
      </c>
      <c r="F177" s="308">
        <v>38492.41</v>
      </c>
      <c r="G177" s="343">
        <f t="shared" si="8"/>
        <v>0.9895145042879882</v>
      </c>
      <c r="H177" s="308">
        <v>19494.575</v>
      </c>
      <c r="I177" s="308">
        <v>19493.6</v>
      </c>
      <c r="J177" s="313">
        <f t="shared" si="11"/>
        <v>99.99499860858725</v>
      </c>
      <c r="K177" s="314">
        <v>-2.4</v>
      </c>
      <c r="L177" s="288"/>
      <c r="M177" s="106"/>
      <c r="N177" s="106"/>
      <c r="O177" s="106"/>
      <c r="P177" s="106"/>
      <c r="Q177" s="106"/>
      <c r="R177" s="106"/>
    </row>
    <row r="178" spans="1:18" ht="12.75">
      <c r="A178" s="306" t="s">
        <v>234</v>
      </c>
      <c r="B178" s="307">
        <v>3851</v>
      </c>
      <c r="C178" s="308">
        <v>5244</v>
      </c>
      <c r="D178" s="308">
        <f aca="true" t="shared" si="12" ref="D178:D184">C178</f>
        <v>5244</v>
      </c>
      <c r="E178" s="343">
        <f t="shared" si="10"/>
        <v>100</v>
      </c>
      <c r="F178" s="308">
        <v>2419</v>
      </c>
      <c r="G178" s="343">
        <f t="shared" si="8"/>
        <v>2.167837949565936</v>
      </c>
      <c r="H178" s="308">
        <v>2591</v>
      </c>
      <c r="I178" s="308">
        <f aca="true" t="shared" si="13" ref="I178:I185">H178</f>
        <v>2591</v>
      </c>
      <c r="J178" s="313">
        <f t="shared" si="11"/>
        <v>100</v>
      </c>
      <c r="K178" s="314">
        <v>-0.39</v>
      </c>
      <c r="L178" s="288"/>
      <c r="M178" s="106"/>
      <c r="N178" s="106"/>
      <c r="O178" s="106"/>
      <c r="P178" s="106"/>
      <c r="Q178" s="106"/>
      <c r="R178" s="106"/>
    </row>
    <row r="179" spans="1:18" ht="12.75">
      <c r="A179" s="306" t="s">
        <v>235</v>
      </c>
      <c r="B179" s="307">
        <v>13192</v>
      </c>
      <c r="C179" s="308">
        <v>15906</v>
      </c>
      <c r="D179" s="308">
        <f t="shared" si="12"/>
        <v>15906</v>
      </c>
      <c r="E179" s="343">
        <f t="shared" si="10"/>
        <v>100</v>
      </c>
      <c r="F179" s="308">
        <v>14885</v>
      </c>
      <c r="G179" s="343">
        <f t="shared" si="8"/>
        <v>1.0685925428283507</v>
      </c>
      <c r="H179" s="308">
        <v>8341</v>
      </c>
      <c r="I179" s="308">
        <f t="shared" si="13"/>
        <v>8341</v>
      </c>
      <c r="J179" s="313">
        <f t="shared" si="11"/>
        <v>100</v>
      </c>
      <c r="K179" s="314">
        <v>-0.05</v>
      </c>
      <c r="L179" s="288"/>
      <c r="M179" s="106"/>
      <c r="N179" s="106"/>
      <c r="O179" s="106"/>
      <c r="P179" s="106"/>
      <c r="Q179" s="106"/>
      <c r="R179" s="106"/>
    </row>
    <row r="180" spans="1:18" ht="12.75">
      <c r="A180" s="306" t="s">
        <v>236</v>
      </c>
      <c r="B180" s="307">
        <v>11277</v>
      </c>
      <c r="C180" s="308">
        <v>12661</v>
      </c>
      <c r="D180" s="308">
        <f t="shared" si="12"/>
        <v>12661</v>
      </c>
      <c r="E180" s="343">
        <f t="shared" si="10"/>
        <v>100</v>
      </c>
      <c r="F180" s="308">
        <v>12892</v>
      </c>
      <c r="G180" s="343">
        <f t="shared" si="8"/>
        <v>0.9820819112627986</v>
      </c>
      <c r="H180" s="308">
        <v>7820</v>
      </c>
      <c r="I180" s="308">
        <f t="shared" si="13"/>
        <v>7820</v>
      </c>
      <c r="J180" s="313">
        <f t="shared" si="11"/>
        <v>100</v>
      </c>
      <c r="K180" s="314">
        <v>-0.37</v>
      </c>
      <c r="L180" s="288"/>
      <c r="M180" s="106"/>
      <c r="N180" s="106"/>
      <c r="O180" s="106"/>
      <c r="P180" s="106"/>
      <c r="Q180" s="106"/>
      <c r="R180" s="106"/>
    </row>
    <row r="181" spans="1:18" ht="12.75">
      <c r="A181" s="306" t="s">
        <v>237</v>
      </c>
      <c r="B181" s="307">
        <v>6020</v>
      </c>
      <c r="C181" s="308">
        <v>7123</v>
      </c>
      <c r="D181" s="308">
        <f t="shared" si="12"/>
        <v>7123</v>
      </c>
      <c r="E181" s="343">
        <f t="shared" si="10"/>
        <v>100</v>
      </c>
      <c r="F181" s="308">
        <v>7495</v>
      </c>
      <c r="G181" s="343">
        <f t="shared" si="8"/>
        <v>0.9503669112741828</v>
      </c>
      <c r="H181" s="308">
        <v>4382</v>
      </c>
      <c r="I181" s="308">
        <f t="shared" si="13"/>
        <v>4382</v>
      </c>
      <c r="J181" s="313">
        <f t="shared" si="11"/>
        <v>100</v>
      </c>
      <c r="K181" s="314">
        <v>-0.95</v>
      </c>
      <c r="L181" s="288"/>
      <c r="M181" s="106"/>
      <c r="N181" s="106"/>
      <c r="O181" s="106"/>
      <c r="P181" s="106"/>
      <c r="Q181" s="106"/>
      <c r="R181" s="106"/>
    </row>
    <row r="182" spans="1:18" ht="12.75">
      <c r="A182" s="306" t="s">
        <v>238</v>
      </c>
      <c r="B182" s="307">
        <v>7579</v>
      </c>
      <c r="C182" s="308">
        <v>8700</v>
      </c>
      <c r="D182" s="308">
        <f t="shared" si="12"/>
        <v>8700</v>
      </c>
      <c r="E182" s="343">
        <f t="shared" si="10"/>
        <v>100</v>
      </c>
      <c r="F182" s="308">
        <v>8554</v>
      </c>
      <c r="G182" s="343">
        <f t="shared" si="8"/>
        <v>1.017068038344634</v>
      </c>
      <c r="H182" s="308">
        <v>5418</v>
      </c>
      <c r="I182" s="308">
        <f t="shared" si="13"/>
        <v>5418</v>
      </c>
      <c r="J182" s="313">
        <f t="shared" si="11"/>
        <v>100</v>
      </c>
      <c r="K182" s="314">
        <v>0</v>
      </c>
      <c r="L182" s="288"/>
      <c r="M182" s="106"/>
      <c r="N182" s="106"/>
      <c r="O182" s="106"/>
      <c r="P182" s="106"/>
      <c r="Q182" s="106"/>
      <c r="R182" s="106"/>
    </row>
    <row r="183" spans="1:18" ht="12.75">
      <c r="A183" s="306" t="s">
        <v>239</v>
      </c>
      <c r="B183" s="307">
        <v>5556</v>
      </c>
      <c r="C183" s="308">
        <v>6163.4</v>
      </c>
      <c r="D183" s="308">
        <f t="shared" si="12"/>
        <v>6163.4</v>
      </c>
      <c r="E183" s="343">
        <f t="shared" si="10"/>
        <v>100</v>
      </c>
      <c r="F183" s="308">
        <v>6297</v>
      </c>
      <c r="G183" s="343">
        <f t="shared" si="8"/>
        <v>0.978783547721137</v>
      </c>
      <c r="H183" s="308">
        <v>3734</v>
      </c>
      <c r="I183" s="308">
        <f t="shared" si="13"/>
        <v>3734</v>
      </c>
      <c r="J183" s="313">
        <f t="shared" si="11"/>
        <v>100</v>
      </c>
      <c r="K183" s="314">
        <v>-0.38</v>
      </c>
      <c r="L183" s="288"/>
      <c r="M183" s="106"/>
      <c r="N183" s="106"/>
      <c r="O183" s="106"/>
      <c r="P183" s="106"/>
      <c r="Q183" s="106"/>
      <c r="R183" s="106"/>
    </row>
    <row r="184" spans="1:18" ht="12.75">
      <c r="A184" s="306" t="s">
        <v>240</v>
      </c>
      <c r="B184" s="307">
        <v>5770</v>
      </c>
      <c r="C184" s="308">
        <v>6668</v>
      </c>
      <c r="D184" s="308">
        <f t="shared" si="12"/>
        <v>6668</v>
      </c>
      <c r="E184" s="343">
        <f t="shared" si="10"/>
        <v>100</v>
      </c>
      <c r="F184" s="308">
        <v>6897</v>
      </c>
      <c r="G184" s="343">
        <f t="shared" si="8"/>
        <v>0.966797158184718</v>
      </c>
      <c r="H184" s="308">
        <v>3962</v>
      </c>
      <c r="I184" s="308">
        <f t="shared" si="13"/>
        <v>3962</v>
      </c>
      <c r="J184" s="313">
        <f t="shared" si="11"/>
        <v>100</v>
      </c>
      <c r="K184" s="314">
        <v>-0.13</v>
      </c>
      <c r="L184" s="288"/>
      <c r="M184" s="106"/>
      <c r="N184" s="106"/>
      <c r="O184" s="106"/>
      <c r="P184" s="106"/>
      <c r="Q184" s="106"/>
      <c r="R184" s="106"/>
    </row>
    <row r="185" spans="1:18" ht="12.75">
      <c r="A185" s="306" t="s">
        <v>241</v>
      </c>
      <c r="B185" s="307">
        <v>5921</v>
      </c>
      <c r="C185" s="308">
        <v>9528.2</v>
      </c>
      <c r="D185" s="308">
        <v>9528.26</v>
      </c>
      <c r="E185" s="313">
        <f t="shared" si="10"/>
        <v>100.00062970970383</v>
      </c>
      <c r="F185" s="308">
        <v>6485</v>
      </c>
      <c r="G185" s="313">
        <f t="shared" si="8"/>
        <v>1.469276792598304</v>
      </c>
      <c r="H185" s="308">
        <v>4778</v>
      </c>
      <c r="I185" s="308">
        <f t="shared" si="13"/>
        <v>4778</v>
      </c>
      <c r="J185" s="313">
        <f t="shared" si="11"/>
        <v>100</v>
      </c>
      <c r="K185" s="314">
        <v>-0.7</v>
      </c>
      <c r="L185" s="288"/>
      <c r="M185" s="106"/>
      <c r="N185" s="106"/>
      <c r="O185" s="106"/>
      <c r="P185" s="106"/>
      <c r="Q185" s="106"/>
      <c r="R185" s="106"/>
    </row>
    <row r="186" spans="1:18" ht="12.75">
      <c r="A186" s="317" t="s">
        <v>242</v>
      </c>
      <c r="B186" s="400">
        <v>27141</v>
      </c>
      <c r="C186" s="400">
        <v>31174.6</v>
      </c>
      <c r="D186" s="318">
        <v>31174.6</v>
      </c>
      <c r="E186" s="401">
        <f t="shared" si="10"/>
        <v>100</v>
      </c>
      <c r="F186" s="318">
        <v>17058.9</v>
      </c>
      <c r="G186" s="311">
        <f>+(D186/F186)</f>
        <v>1.8274683596245946</v>
      </c>
      <c r="H186" s="318">
        <v>17554.2</v>
      </c>
      <c r="I186" s="318">
        <v>17544.1</v>
      </c>
      <c r="J186" s="402">
        <f t="shared" si="11"/>
        <v>99.94246391177039</v>
      </c>
      <c r="K186" s="395">
        <v>0</v>
      </c>
      <c r="L186" s="288"/>
      <c r="M186" s="106"/>
      <c r="N186" s="106"/>
      <c r="O186" s="106"/>
      <c r="P186" s="106"/>
      <c r="Q186" s="106"/>
      <c r="R186" s="106"/>
    </row>
    <row r="187" spans="1:18" ht="12.75">
      <c r="A187" s="317" t="s">
        <v>243</v>
      </c>
      <c r="B187" s="400">
        <v>15528</v>
      </c>
      <c r="C187" s="400">
        <v>16054.9</v>
      </c>
      <c r="D187" s="318">
        <v>16054.9</v>
      </c>
      <c r="E187" s="401">
        <f t="shared" si="10"/>
        <v>100</v>
      </c>
      <c r="F187" s="318">
        <v>14750.8</v>
      </c>
      <c r="G187" s="311">
        <f>+(D187/D186)</f>
        <v>0.5149993905294695</v>
      </c>
      <c r="H187" s="318">
        <v>9006.1</v>
      </c>
      <c r="I187" s="318">
        <v>9006.1</v>
      </c>
      <c r="J187" s="402">
        <f t="shared" si="11"/>
        <v>100</v>
      </c>
      <c r="K187" s="395">
        <v>1.3</v>
      </c>
      <c r="L187" s="288"/>
      <c r="M187" s="106"/>
      <c r="N187" s="106"/>
      <c r="O187" s="106"/>
      <c r="P187" s="106"/>
      <c r="Q187" s="106"/>
      <c r="R187" s="106"/>
    </row>
    <row r="188" spans="1:18" ht="12.75">
      <c r="A188" s="317" t="s">
        <v>244</v>
      </c>
      <c r="B188" s="400">
        <v>5587</v>
      </c>
      <c r="C188" s="400">
        <v>6585</v>
      </c>
      <c r="D188" s="318">
        <v>6585</v>
      </c>
      <c r="E188" s="401">
        <f t="shared" si="10"/>
        <v>100</v>
      </c>
      <c r="F188" s="318">
        <v>4124.7</v>
      </c>
      <c r="G188" s="311">
        <f aca="true" t="shared" si="14" ref="G188:G230">+(D188/F188)</f>
        <v>1.5964797439813805</v>
      </c>
      <c r="H188" s="318">
        <v>4214</v>
      </c>
      <c r="I188" s="403">
        <v>4214</v>
      </c>
      <c r="J188" s="402">
        <f t="shared" si="11"/>
        <v>100</v>
      </c>
      <c r="K188" s="395">
        <v>0</v>
      </c>
      <c r="L188" s="288"/>
      <c r="M188" s="106"/>
      <c r="N188" s="106"/>
      <c r="O188" s="106"/>
      <c r="P188" s="106"/>
      <c r="Q188" s="106"/>
      <c r="R188" s="106"/>
    </row>
    <row r="189" spans="1:18" ht="12.75">
      <c r="A189" s="317" t="s">
        <v>245</v>
      </c>
      <c r="B189" s="400">
        <v>5769</v>
      </c>
      <c r="C189" s="400">
        <v>6490</v>
      </c>
      <c r="D189" s="318">
        <v>6490</v>
      </c>
      <c r="E189" s="401">
        <f t="shared" si="10"/>
        <v>100</v>
      </c>
      <c r="F189" s="318">
        <v>5265</v>
      </c>
      <c r="G189" s="311">
        <f t="shared" si="14"/>
        <v>1.2326685660018994</v>
      </c>
      <c r="H189" s="318">
        <v>4019</v>
      </c>
      <c r="I189" s="403">
        <v>4019</v>
      </c>
      <c r="J189" s="402">
        <f t="shared" si="11"/>
        <v>100</v>
      </c>
      <c r="K189" s="395">
        <v>-0.3</v>
      </c>
      <c r="L189" s="288"/>
      <c r="M189" s="106"/>
      <c r="N189" s="106"/>
      <c r="O189" s="106"/>
      <c r="P189" s="106"/>
      <c r="Q189" s="106"/>
      <c r="R189" s="106"/>
    </row>
    <row r="190" spans="1:18" ht="12.75">
      <c r="A190" s="317" t="s">
        <v>246</v>
      </c>
      <c r="B190" s="400">
        <v>7747</v>
      </c>
      <c r="C190" s="400">
        <v>10032</v>
      </c>
      <c r="D190" s="318">
        <v>10032</v>
      </c>
      <c r="E190" s="401">
        <f t="shared" si="10"/>
        <v>100</v>
      </c>
      <c r="F190" s="318">
        <v>6659</v>
      </c>
      <c r="G190" s="311">
        <f t="shared" si="14"/>
        <v>1.5065325123892477</v>
      </c>
      <c r="H190" s="318">
        <v>6355</v>
      </c>
      <c r="I190" s="403">
        <v>6355</v>
      </c>
      <c r="J190" s="402">
        <f t="shared" si="11"/>
        <v>100</v>
      </c>
      <c r="K190" s="395">
        <v>-1</v>
      </c>
      <c r="L190" s="288"/>
      <c r="M190" s="106"/>
      <c r="N190" s="106"/>
      <c r="O190" s="106"/>
      <c r="P190" s="106"/>
      <c r="Q190" s="106"/>
      <c r="R190" s="106"/>
    </row>
    <row r="191" spans="1:18" ht="12.75">
      <c r="A191" s="317" t="s">
        <v>247</v>
      </c>
      <c r="B191" s="400">
        <v>15303</v>
      </c>
      <c r="C191" s="400">
        <v>18001</v>
      </c>
      <c r="D191" s="318">
        <v>18001</v>
      </c>
      <c r="E191" s="401">
        <f t="shared" si="10"/>
        <v>100</v>
      </c>
      <c r="F191" s="318">
        <v>11219</v>
      </c>
      <c r="G191" s="311">
        <f t="shared" si="14"/>
        <v>1.6045102059007041</v>
      </c>
      <c r="H191" s="318">
        <v>11321</v>
      </c>
      <c r="I191" s="403">
        <v>11321</v>
      </c>
      <c r="J191" s="402">
        <f t="shared" si="11"/>
        <v>100</v>
      </c>
      <c r="K191" s="395">
        <v>-0.7</v>
      </c>
      <c r="L191" s="288"/>
      <c r="M191" s="106"/>
      <c r="N191" s="106"/>
      <c r="O191" s="106"/>
      <c r="P191" s="106"/>
      <c r="Q191" s="106"/>
      <c r="R191" s="106"/>
    </row>
    <row r="192" spans="1:18" ht="12.75">
      <c r="A192" s="317" t="s">
        <v>248</v>
      </c>
      <c r="B192" s="400">
        <v>11363</v>
      </c>
      <c r="C192" s="400">
        <v>13140</v>
      </c>
      <c r="D192" s="318">
        <v>13140</v>
      </c>
      <c r="E192" s="401">
        <f t="shared" si="10"/>
        <v>100</v>
      </c>
      <c r="F192" s="318">
        <v>9595</v>
      </c>
      <c r="G192" s="311">
        <f t="shared" si="14"/>
        <v>1.3694632621156853</v>
      </c>
      <c r="H192" s="318">
        <v>7881</v>
      </c>
      <c r="I192" s="403">
        <v>7881</v>
      </c>
      <c r="J192" s="402">
        <f t="shared" si="11"/>
        <v>100</v>
      </c>
      <c r="K192" s="395">
        <v>0</v>
      </c>
      <c r="L192" s="288"/>
      <c r="M192" s="106"/>
      <c r="N192" s="106"/>
      <c r="O192" s="106"/>
      <c r="P192" s="106"/>
      <c r="Q192" s="106"/>
      <c r="R192" s="106"/>
    </row>
    <row r="193" spans="1:18" ht="12.75">
      <c r="A193" s="317" t="s">
        <v>249</v>
      </c>
      <c r="B193" s="400">
        <v>8791</v>
      </c>
      <c r="C193" s="400">
        <v>9562</v>
      </c>
      <c r="D193" s="318">
        <v>9562</v>
      </c>
      <c r="E193" s="401">
        <f t="shared" si="10"/>
        <v>100</v>
      </c>
      <c r="F193" s="318">
        <v>7647</v>
      </c>
      <c r="G193" s="311">
        <f t="shared" si="14"/>
        <v>1.2504250032692559</v>
      </c>
      <c r="H193" s="318">
        <v>5580</v>
      </c>
      <c r="I193" s="403">
        <v>5580</v>
      </c>
      <c r="J193" s="402">
        <f t="shared" si="11"/>
        <v>100</v>
      </c>
      <c r="K193" s="395">
        <v>-0.1</v>
      </c>
      <c r="L193" s="288"/>
      <c r="M193" s="106"/>
      <c r="N193" s="106"/>
      <c r="O193" s="106"/>
      <c r="P193" s="106"/>
      <c r="Q193" s="106"/>
      <c r="R193" s="106"/>
    </row>
    <row r="194" spans="1:18" ht="12.75">
      <c r="A194" s="317" t="s">
        <v>250</v>
      </c>
      <c r="B194" s="400">
        <v>10298</v>
      </c>
      <c r="C194" s="400">
        <v>11016</v>
      </c>
      <c r="D194" s="318">
        <v>11016</v>
      </c>
      <c r="E194" s="401">
        <f t="shared" si="10"/>
        <v>100</v>
      </c>
      <c r="F194" s="318">
        <v>9566.3</v>
      </c>
      <c r="G194" s="311">
        <f t="shared" si="14"/>
        <v>1.151542393610905</v>
      </c>
      <c r="H194" s="318">
        <v>6976</v>
      </c>
      <c r="I194" s="403">
        <v>6976</v>
      </c>
      <c r="J194" s="402">
        <f t="shared" si="11"/>
        <v>100</v>
      </c>
      <c r="K194" s="395">
        <v>-0.2</v>
      </c>
      <c r="L194" s="288"/>
      <c r="M194" s="106"/>
      <c r="N194" s="106"/>
      <c r="O194" s="106"/>
      <c r="P194" s="106"/>
      <c r="Q194" s="106"/>
      <c r="R194" s="106"/>
    </row>
    <row r="195" spans="1:18" ht="12.75">
      <c r="A195" s="317" t="s">
        <v>251</v>
      </c>
      <c r="B195" s="400">
        <v>26981</v>
      </c>
      <c r="C195" s="400">
        <v>29036</v>
      </c>
      <c r="D195" s="318">
        <v>29036</v>
      </c>
      <c r="E195" s="401">
        <f t="shared" si="10"/>
        <v>100</v>
      </c>
      <c r="F195" s="318">
        <v>25830.9</v>
      </c>
      <c r="G195" s="311">
        <f t="shared" si="14"/>
        <v>1.1240800746392885</v>
      </c>
      <c r="H195" s="318">
        <v>16998</v>
      </c>
      <c r="I195" s="403">
        <v>16998</v>
      </c>
      <c r="J195" s="402">
        <f t="shared" si="11"/>
        <v>100</v>
      </c>
      <c r="K195" s="395">
        <v>0</v>
      </c>
      <c r="L195" s="288"/>
      <c r="M195" s="106"/>
      <c r="N195" s="106"/>
      <c r="O195" s="106"/>
      <c r="P195" s="106"/>
      <c r="Q195" s="106"/>
      <c r="R195" s="106"/>
    </row>
    <row r="196" spans="1:18" ht="12.75">
      <c r="A196" s="317" t="s">
        <v>252</v>
      </c>
      <c r="B196" s="400">
        <v>20175</v>
      </c>
      <c r="C196" s="400">
        <v>22906.4</v>
      </c>
      <c r="D196" s="318">
        <v>22906</v>
      </c>
      <c r="E196" s="401">
        <f t="shared" si="10"/>
        <v>99.99825376314043</v>
      </c>
      <c r="F196" s="318">
        <v>18307.6</v>
      </c>
      <c r="G196" s="311">
        <f t="shared" si="14"/>
        <v>1.2511743756691212</v>
      </c>
      <c r="H196" s="318">
        <v>13014</v>
      </c>
      <c r="I196" s="403">
        <v>13014</v>
      </c>
      <c r="J196" s="402">
        <f t="shared" si="11"/>
        <v>100</v>
      </c>
      <c r="K196" s="395">
        <v>-0.4</v>
      </c>
      <c r="L196" s="288"/>
      <c r="M196" s="106"/>
      <c r="N196" s="106"/>
      <c r="O196" s="106"/>
      <c r="P196" s="106"/>
      <c r="Q196" s="106"/>
      <c r="R196" s="106"/>
    </row>
    <row r="197" spans="1:18" ht="12.75">
      <c r="A197" s="317" t="s">
        <v>253</v>
      </c>
      <c r="B197" s="400">
        <v>5375</v>
      </c>
      <c r="C197" s="400">
        <v>6020</v>
      </c>
      <c r="D197" s="318">
        <v>6020</v>
      </c>
      <c r="E197" s="401">
        <f t="shared" si="10"/>
        <v>100</v>
      </c>
      <c r="F197" s="318">
        <v>4993.8</v>
      </c>
      <c r="G197" s="311">
        <f t="shared" si="14"/>
        <v>1.2054948135688253</v>
      </c>
      <c r="H197" s="318">
        <v>4090</v>
      </c>
      <c r="I197" s="403">
        <v>4090</v>
      </c>
      <c r="J197" s="402">
        <f t="shared" si="11"/>
        <v>100</v>
      </c>
      <c r="K197" s="395">
        <v>-0.7</v>
      </c>
      <c r="L197" s="288"/>
      <c r="M197" s="106"/>
      <c r="N197" s="106"/>
      <c r="O197" s="106"/>
      <c r="P197" s="106"/>
      <c r="Q197" s="106"/>
      <c r="R197" s="106"/>
    </row>
    <row r="198" spans="1:18" ht="12.75">
      <c r="A198" s="317" t="s">
        <v>254</v>
      </c>
      <c r="B198" s="400">
        <v>11017</v>
      </c>
      <c r="C198" s="400">
        <v>13658.6</v>
      </c>
      <c r="D198" s="318">
        <v>13658.6</v>
      </c>
      <c r="E198" s="401">
        <f t="shared" si="10"/>
        <v>100</v>
      </c>
      <c r="F198" s="318">
        <v>10865.8</v>
      </c>
      <c r="G198" s="311">
        <f t="shared" si="14"/>
        <v>1.2570266340260268</v>
      </c>
      <c r="H198" s="318">
        <v>7530</v>
      </c>
      <c r="I198" s="403">
        <v>7530</v>
      </c>
      <c r="J198" s="402">
        <f t="shared" si="11"/>
        <v>100</v>
      </c>
      <c r="K198" s="395">
        <v>0</v>
      </c>
      <c r="L198" s="288"/>
      <c r="M198" s="106"/>
      <c r="N198" s="106"/>
      <c r="O198" s="106"/>
      <c r="P198" s="106"/>
      <c r="Q198" s="106"/>
      <c r="R198" s="106"/>
    </row>
    <row r="199" spans="1:18" ht="12.75">
      <c r="A199" s="317" t="s">
        <v>255</v>
      </c>
      <c r="B199" s="400">
        <v>9546</v>
      </c>
      <c r="C199" s="400">
        <v>11630.1</v>
      </c>
      <c r="D199" s="318">
        <v>11630.1</v>
      </c>
      <c r="E199" s="401">
        <f t="shared" si="10"/>
        <v>100</v>
      </c>
      <c r="F199" s="318">
        <v>10875.4</v>
      </c>
      <c r="G199" s="311">
        <f t="shared" si="14"/>
        <v>1.0693951486841864</v>
      </c>
      <c r="H199" s="318">
        <v>6797</v>
      </c>
      <c r="I199" s="403">
        <v>6797</v>
      </c>
      <c r="J199" s="402">
        <f t="shared" si="11"/>
        <v>100</v>
      </c>
      <c r="K199" s="395">
        <v>-1.4</v>
      </c>
      <c r="L199" s="288"/>
      <c r="M199" s="106"/>
      <c r="N199" s="106"/>
      <c r="O199" s="106"/>
      <c r="P199" s="106"/>
      <c r="Q199" s="106"/>
      <c r="R199" s="106"/>
    </row>
    <row r="200" spans="1:18" ht="12.75">
      <c r="A200" s="317" t="s">
        <v>256</v>
      </c>
      <c r="B200" s="400">
        <v>28968</v>
      </c>
      <c r="C200" s="400">
        <v>33699.9</v>
      </c>
      <c r="D200" s="318">
        <v>33699.9</v>
      </c>
      <c r="E200" s="401">
        <f t="shared" si="10"/>
        <v>100</v>
      </c>
      <c r="F200" s="318">
        <v>23970.5</v>
      </c>
      <c r="G200" s="311">
        <f t="shared" si="14"/>
        <v>1.4058905738303331</v>
      </c>
      <c r="H200" s="318">
        <v>19199.3</v>
      </c>
      <c r="I200" s="318">
        <v>19198.4</v>
      </c>
      <c r="J200" s="402">
        <f t="shared" si="11"/>
        <v>99.99531232909534</v>
      </c>
      <c r="K200" s="395">
        <v>0</v>
      </c>
      <c r="L200" s="288"/>
      <c r="M200" s="106"/>
      <c r="N200" s="106"/>
      <c r="O200" s="106"/>
      <c r="P200" s="106"/>
      <c r="Q200" s="106"/>
      <c r="R200" s="106"/>
    </row>
    <row r="201" spans="1:18" ht="12.75">
      <c r="A201" s="317" t="s">
        <v>257</v>
      </c>
      <c r="B201" s="400">
        <v>10061</v>
      </c>
      <c r="C201" s="400">
        <v>11312</v>
      </c>
      <c r="D201" s="318">
        <v>11312</v>
      </c>
      <c r="E201" s="401">
        <f t="shared" si="10"/>
        <v>100</v>
      </c>
      <c r="F201" s="318">
        <v>9365.3</v>
      </c>
      <c r="G201" s="311">
        <f t="shared" si="14"/>
        <v>1.2078630689887138</v>
      </c>
      <c r="H201" s="318">
        <v>7364</v>
      </c>
      <c r="I201" s="403">
        <v>7364</v>
      </c>
      <c r="J201" s="402">
        <f t="shared" si="11"/>
        <v>100</v>
      </c>
      <c r="K201" s="395">
        <v>-0.8</v>
      </c>
      <c r="L201" s="288"/>
      <c r="M201" s="106"/>
      <c r="N201" s="106"/>
      <c r="O201" s="106"/>
      <c r="P201" s="106"/>
      <c r="Q201" s="106"/>
      <c r="R201" s="106"/>
    </row>
    <row r="202" spans="1:18" ht="12.75">
      <c r="A202" s="317" t="s">
        <v>258</v>
      </c>
      <c r="B202" s="400">
        <v>9936</v>
      </c>
      <c r="C202" s="400">
        <v>12491.7</v>
      </c>
      <c r="D202" s="318">
        <v>12491.7</v>
      </c>
      <c r="E202" s="401">
        <f t="shared" si="10"/>
        <v>100</v>
      </c>
      <c r="F202" s="318">
        <v>8705.3</v>
      </c>
      <c r="G202" s="311">
        <f t="shared" si="14"/>
        <v>1.4349534191814184</v>
      </c>
      <c r="H202" s="318">
        <v>7105</v>
      </c>
      <c r="I202" s="403">
        <v>7105</v>
      </c>
      <c r="J202" s="402">
        <f t="shared" si="11"/>
        <v>100</v>
      </c>
      <c r="K202" s="395">
        <v>-0.4</v>
      </c>
      <c r="L202" s="288"/>
      <c r="M202" s="106"/>
      <c r="N202" s="106"/>
      <c r="O202" s="106"/>
      <c r="P202" s="106"/>
      <c r="Q202" s="106"/>
      <c r="R202" s="106"/>
    </row>
    <row r="203" spans="1:18" ht="12.75">
      <c r="A203" s="317" t="s">
        <v>259</v>
      </c>
      <c r="B203" s="400">
        <v>23141</v>
      </c>
      <c r="C203" s="400">
        <v>31134.2</v>
      </c>
      <c r="D203" s="318">
        <v>31134.2</v>
      </c>
      <c r="E203" s="401">
        <f t="shared" si="10"/>
        <v>100</v>
      </c>
      <c r="F203" s="318">
        <v>18455.4</v>
      </c>
      <c r="G203" s="311">
        <f t="shared" si="14"/>
        <v>1.686996759755952</v>
      </c>
      <c r="H203" s="318">
        <v>16271.9</v>
      </c>
      <c r="I203" s="318">
        <v>16271.9</v>
      </c>
      <c r="J203" s="402">
        <f t="shared" si="11"/>
        <v>100</v>
      </c>
      <c r="K203" s="395">
        <v>0.5</v>
      </c>
      <c r="L203" s="288"/>
      <c r="M203" s="106"/>
      <c r="N203" s="106"/>
      <c r="O203" s="106"/>
      <c r="P203" s="106"/>
      <c r="Q203" s="106"/>
      <c r="R203" s="106"/>
    </row>
    <row r="204" spans="1:18" ht="12.75">
      <c r="A204" s="317" t="s">
        <v>260</v>
      </c>
      <c r="B204" s="400">
        <v>25674</v>
      </c>
      <c r="C204" s="400">
        <v>31488</v>
      </c>
      <c r="D204" s="318">
        <v>31488</v>
      </c>
      <c r="E204" s="401">
        <f t="shared" si="10"/>
        <v>100</v>
      </c>
      <c r="F204" s="318">
        <v>18491.6</v>
      </c>
      <c r="G204" s="311">
        <f t="shared" si="14"/>
        <v>1.7028272296610354</v>
      </c>
      <c r="H204" s="318">
        <v>19331</v>
      </c>
      <c r="I204" s="403">
        <v>19331</v>
      </c>
      <c r="J204" s="402">
        <f t="shared" si="11"/>
        <v>100</v>
      </c>
      <c r="K204" s="395">
        <v>-0.4</v>
      </c>
      <c r="L204" s="288"/>
      <c r="M204" s="106"/>
      <c r="N204" s="106"/>
      <c r="O204" s="106"/>
      <c r="P204" s="106"/>
      <c r="Q204" s="106"/>
      <c r="R204" s="106"/>
    </row>
    <row r="205" spans="1:18" ht="12.75">
      <c r="A205" s="317" t="s">
        <v>261</v>
      </c>
      <c r="B205" s="400">
        <v>12393</v>
      </c>
      <c r="C205" s="400">
        <v>13246</v>
      </c>
      <c r="D205" s="318">
        <v>13246</v>
      </c>
      <c r="E205" s="401">
        <f t="shared" si="10"/>
        <v>100</v>
      </c>
      <c r="F205" s="318">
        <v>10497.4</v>
      </c>
      <c r="G205" s="311">
        <f t="shared" si="14"/>
        <v>1.2618362642178063</v>
      </c>
      <c r="H205" s="318">
        <v>7336</v>
      </c>
      <c r="I205" s="403">
        <v>7336</v>
      </c>
      <c r="J205" s="402">
        <f t="shared" si="11"/>
        <v>100</v>
      </c>
      <c r="K205" s="395">
        <v>0.2</v>
      </c>
      <c r="L205" s="288"/>
      <c r="M205" s="106"/>
      <c r="N205" s="106"/>
      <c r="O205" s="106"/>
      <c r="P205" s="106"/>
      <c r="Q205" s="106"/>
      <c r="R205" s="106"/>
    </row>
    <row r="206" spans="1:18" ht="12.75">
      <c r="A206" s="317" t="s">
        <v>262</v>
      </c>
      <c r="B206" s="400">
        <v>18223</v>
      </c>
      <c r="C206" s="400">
        <v>21046</v>
      </c>
      <c r="D206" s="318">
        <v>21046</v>
      </c>
      <c r="E206" s="401">
        <f t="shared" si="10"/>
        <v>100</v>
      </c>
      <c r="F206" s="318">
        <v>16288.9</v>
      </c>
      <c r="G206" s="311">
        <f t="shared" si="14"/>
        <v>1.2920455033796021</v>
      </c>
      <c r="H206" s="318">
        <v>11959</v>
      </c>
      <c r="I206" s="403">
        <v>11959</v>
      </c>
      <c r="J206" s="402">
        <f t="shared" si="11"/>
        <v>100</v>
      </c>
      <c r="K206" s="395">
        <v>-1</v>
      </c>
      <c r="L206" s="288"/>
      <c r="M206" s="106"/>
      <c r="N206" s="106"/>
      <c r="O206" s="106"/>
      <c r="P206" s="106"/>
      <c r="Q206" s="106"/>
      <c r="R206" s="106"/>
    </row>
    <row r="207" spans="1:18" ht="12.75">
      <c r="A207" s="317" t="s">
        <v>263</v>
      </c>
      <c r="B207" s="400">
        <v>10529</v>
      </c>
      <c r="C207" s="400">
        <v>12071</v>
      </c>
      <c r="D207" s="318">
        <v>12071</v>
      </c>
      <c r="E207" s="401">
        <f t="shared" si="10"/>
        <v>100</v>
      </c>
      <c r="F207" s="318">
        <v>9539.1</v>
      </c>
      <c r="G207" s="311">
        <f t="shared" si="14"/>
        <v>1.265423362791039</v>
      </c>
      <c r="H207" s="318">
        <v>7539</v>
      </c>
      <c r="I207" s="403">
        <v>7539</v>
      </c>
      <c r="J207" s="402">
        <f t="shared" si="11"/>
        <v>100</v>
      </c>
      <c r="K207" s="395">
        <v>0</v>
      </c>
      <c r="L207" s="288"/>
      <c r="M207" s="106"/>
      <c r="N207" s="106"/>
      <c r="O207" s="106"/>
      <c r="P207" s="106"/>
      <c r="Q207" s="106"/>
      <c r="R207" s="106"/>
    </row>
    <row r="208" spans="1:18" ht="12.75">
      <c r="A208" s="317" t="s">
        <v>264</v>
      </c>
      <c r="B208" s="400">
        <v>8906</v>
      </c>
      <c r="C208" s="400">
        <v>9451</v>
      </c>
      <c r="D208" s="318">
        <v>9451</v>
      </c>
      <c r="E208" s="401">
        <f>+(D208/C208)*100</f>
        <v>100</v>
      </c>
      <c r="F208" s="318">
        <v>8090.8</v>
      </c>
      <c r="G208" s="311">
        <f t="shared" si="14"/>
        <v>1.1681168734859346</v>
      </c>
      <c r="H208" s="318">
        <v>6114</v>
      </c>
      <c r="I208" s="403">
        <v>6114</v>
      </c>
      <c r="J208" s="402">
        <f>+(I208/H208)*100</f>
        <v>100</v>
      </c>
      <c r="K208" s="395">
        <v>-1.2</v>
      </c>
      <c r="L208" s="288"/>
      <c r="M208" s="106"/>
      <c r="N208" s="106"/>
      <c r="O208" s="106"/>
      <c r="P208" s="106"/>
      <c r="Q208" s="106"/>
      <c r="R208" s="106"/>
    </row>
    <row r="209" spans="1:18" ht="12.75">
      <c r="A209" s="317" t="s">
        <v>265</v>
      </c>
      <c r="B209" s="400">
        <v>6073</v>
      </c>
      <c r="C209" s="400">
        <v>7696</v>
      </c>
      <c r="D209" s="318">
        <v>7696</v>
      </c>
      <c r="E209" s="401">
        <f>+(D209/C209)*100</f>
        <v>100</v>
      </c>
      <c r="F209" s="318">
        <v>5142.6</v>
      </c>
      <c r="G209" s="311">
        <f t="shared" si="14"/>
        <v>1.4965192704079648</v>
      </c>
      <c r="H209" s="318">
        <v>4198</v>
      </c>
      <c r="I209" s="403">
        <v>4198</v>
      </c>
      <c r="J209" s="402">
        <f>+(I209/H209)*100</f>
        <v>100</v>
      </c>
      <c r="K209" s="395">
        <v>-0.2</v>
      </c>
      <c r="L209" s="288"/>
      <c r="M209" s="106"/>
      <c r="N209" s="106"/>
      <c r="O209" s="106"/>
      <c r="P209" s="106"/>
      <c r="Q209" s="106"/>
      <c r="R209" s="106"/>
    </row>
    <row r="210" spans="1:18" ht="12.75">
      <c r="A210" s="380" t="s">
        <v>266</v>
      </c>
      <c r="B210" s="404">
        <v>17629</v>
      </c>
      <c r="C210" s="404">
        <v>20163</v>
      </c>
      <c r="D210" s="327">
        <v>20163</v>
      </c>
      <c r="E210" s="405">
        <f>+(D210/C210)*100</f>
        <v>100</v>
      </c>
      <c r="F210" s="318">
        <v>14454.2</v>
      </c>
      <c r="G210" s="330">
        <f t="shared" si="14"/>
        <v>1.394957866917574</v>
      </c>
      <c r="H210" s="327">
        <v>12700</v>
      </c>
      <c r="I210" s="296">
        <v>12700</v>
      </c>
      <c r="J210" s="406">
        <f>+(I210/H210)*100</f>
        <v>100</v>
      </c>
      <c r="K210" s="407">
        <v>0.4</v>
      </c>
      <c r="L210" s="288"/>
      <c r="M210" s="106"/>
      <c r="N210" s="106"/>
      <c r="O210" s="106"/>
      <c r="P210" s="106"/>
      <c r="Q210" s="106"/>
      <c r="R210" s="106"/>
    </row>
    <row r="211" spans="1:18" ht="13.5" thickBot="1">
      <c r="A211" s="389" t="s">
        <v>267</v>
      </c>
      <c r="B211" s="408">
        <v>12191</v>
      </c>
      <c r="C211" s="408">
        <v>14262</v>
      </c>
      <c r="D211" s="391">
        <v>14262</v>
      </c>
      <c r="E211" s="409">
        <f>+(D211/C211)*100</f>
        <v>100</v>
      </c>
      <c r="F211" s="391">
        <v>10961.7</v>
      </c>
      <c r="G211" s="410">
        <f t="shared" si="14"/>
        <v>1.3010755630969648</v>
      </c>
      <c r="H211" s="391">
        <v>8660</v>
      </c>
      <c r="I211" s="411">
        <v>8660</v>
      </c>
      <c r="J211" s="410">
        <f>+(I211/H211)*100</f>
        <v>100</v>
      </c>
      <c r="K211" s="412">
        <v>-0.9</v>
      </c>
      <c r="L211" s="288"/>
      <c r="M211" s="106"/>
      <c r="N211" s="106"/>
      <c r="O211" s="106"/>
      <c r="P211" s="106"/>
      <c r="Q211" s="106"/>
      <c r="R211" s="106"/>
    </row>
    <row r="212" spans="1:18" ht="13.5" thickTop="1">
      <c r="A212" s="376"/>
      <c r="B212" s="413"/>
      <c r="C212" s="413"/>
      <c r="D212" s="377"/>
      <c r="E212" s="414"/>
      <c r="F212" s="377"/>
      <c r="G212" s="379"/>
      <c r="H212" s="377"/>
      <c r="I212" s="415"/>
      <c r="J212" s="379"/>
      <c r="K212" s="377"/>
      <c r="L212" s="288"/>
      <c r="M212" s="106"/>
      <c r="N212" s="106"/>
      <c r="O212" s="106"/>
      <c r="P212" s="106"/>
      <c r="Q212" s="106"/>
      <c r="R212" s="106"/>
    </row>
    <row r="213" spans="1:18" ht="12.75">
      <c r="A213" s="376"/>
      <c r="B213" s="413"/>
      <c r="C213" s="413"/>
      <c r="D213" s="377"/>
      <c r="E213" s="414"/>
      <c r="F213" s="377"/>
      <c r="G213" s="379"/>
      <c r="H213" s="377"/>
      <c r="I213" s="415"/>
      <c r="J213" s="379"/>
      <c r="K213" s="377"/>
      <c r="L213" s="288"/>
      <c r="M213" s="106"/>
      <c r="N213" s="106"/>
      <c r="O213" s="106"/>
      <c r="P213" s="106"/>
      <c r="Q213" s="106"/>
      <c r="R213" s="106"/>
    </row>
    <row r="214" spans="1:18" ht="13.5" thickBot="1">
      <c r="A214" s="288"/>
      <c r="B214" s="288"/>
      <c r="C214" s="288"/>
      <c r="D214" s="288"/>
      <c r="E214" s="288"/>
      <c r="F214" s="288"/>
      <c r="G214" s="288"/>
      <c r="H214" s="288"/>
      <c r="I214" s="288"/>
      <c r="J214" s="288"/>
      <c r="K214" s="288" t="s">
        <v>35</v>
      </c>
      <c r="L214" s="288"/>
      <c r="M214" s="106"/>
      <c r="N214" s="106"/>
      <c r="O214" s="106"/>
      <c r="P214" s="106"/>
      <c r="Q214" s="106"/>
      <c r="R214" s="106"/>
    </row>
    <row r="215" spans="1:18" ht="14.25" thickBot="1" thickTop="1">
      <c r="A215" s="289" t="s">
        <v>59</v>
      </c>
      <c r="B215" s="1015" t="s">
        <v>2</v>
      </c>
      <c r="C215" s="1015"/>
      <c r="D215" s="1015"/>
      <c r="E215" s="1015"/>
      <c r="F215" s="1015"/>
      <c r="G215" s="1016"/>
      <c r="H215" s="1017" t="s">
        <v>86</v>
      </c>
      <c r="I215" s="1018"/>
      <c r="J215" s="1018"/>
      <c r="K215" s="1019"/>
      <c r="L215" s="288"/>
      <c r="M215" s="106"/>
      <c r="N215" s="106"/>
      <c r="O215" s="106"/>
      <c r="P215" s="106"/>
      <c r="Q215" s="106"/>
      <c r="R215" s="106"/>
    </row>
    <row r="216" spans="1:18" ht="12.75">
      <c r="A216" s="290"/>
      <c r="B216" s="291" t="s">
        <v>30</v>
      </c>
      <c r="C216" s="292" t="s">
        <v>31</v>
      </c>
      <c r="D216" s="292" t="s">
        <v>62</v>
      </c>
      <c r="E216" s="293" t="s">
        <v>6</v>
      </c>
      <c r="F216" s="292" t="s">
        <v>62</v>
      </c>
      <c r="G216" s="292" t="s">
        <v>8</v>
      </c>
      <c r="H216" s="292" t="s">
        <v>87</v>
      </c>
      <c r="I216" s="292" t="s">
        <v>62</v>
      </c>
      <c r="J216" s="292" t="s">
        <v>6</v>
      </c>
      <c r="K216" s="294" t="s">
        <v>65</v>
      </c>
      <c r="L216" s="288"/>
      <c r="M216" s="106"/>
      <c r="N216" s="106"/>
      <c r="O216" s="106"/>
      <c r="P216" s="106"/>
      <c r="Q216" s="106"/>
      <c r="R216" s="106"/>
    </row>
    <row r="217" spans="1:18" ht="12.75">
      <c r="A217" s="295"/>
      <c r="B217" s="296"/>
      <c r="C217" s="297"/>
      <c r="D217" s="298" t="s">
        <v>88</v>
      </c>
      <c r="E217" s="293" t="s">
        <v>89</v>
      </c>
      <c r="F217" s="298" t="s">
        <v>88</v>
      </c>
      <c r="G217" s="292" t="s">
        <v>32</v>
      </c>
      <c r="H217" s="292" t="s">
        <v>10</v>
      </c>
      <c r="I217" s="299" t="s">
        <v>88</v>
      </c>
      <c r="J217" s="292"/>
      <c r="K217" s="294" t="s">
        <v>90</v>
      </c>
      <c r="L217" s="288"/>
      <c r="M217" s="106"/>
      <c r="N217" s="106"/>
      <c r="O217" s="106"/>
      <c r="P217" s="106"/>
      <c r="Q217" s="106"/>
      <c r="R217" s="106"/>
    </row>
    <row r="218" spans="1:18" ht="13.5" thickBot="1">
      <c r="A218" s="300"/>
      <c r="B218" s="301"/>
      <c r="C218" s="302"/>
      <c r="D218" s="303">
        <v>40543</v>
      </c>
      <c r="E218" s="304"/>
      <c r="F218" s="303">
        <v>40178</v>
      </c>
      <c r="G218" s="301"/>
      <c r="H218" s="302" t="s">
        <v>11</v>
      </c>
      <c r="I218" s="303">
        <v>40543</v>
      </c>
      <c r="J218" s="302"/>
      <c r="K218" s="305" t="s">
        <v>91</v>
      </c>
      <c r="L218" s="288"/>
      <c r="M218" s="106"/>
      <c r="N218" s="106"/>
      <c r="O218" s="106"/>
      <c r="P218" s="106"/>
      <c r="Q218" s="106"/>
      <c r="R218" s="106"/>
    </row>
    <row r="219" spans="1:18" ht="13.5" thickTop="1">
      <c r="A219" s="317" t="s">
        <v>268</v>
      </c>
      <c r="B219" s="400">
        <v>9860</v>
      </c>
      <c r="C219" s="400">
        <v>10728</v>
      </c>
      <c r="D219" s="318">
        <v>10728</v>
      </c>
      <c r="E219" s="401">
        <f aca="true" t="shared" si="15" ref="E219:E230">+(D219/C219)*100</f>
        <v>100</v>
      </c>
      <c r="F219" s="318">
        <v>8216.6</v>
      </c>
      <c r="G219" s="311">
        <f t="shared" si="14"/>
        <v>1.3056495387386509</v>
      </c>
      <c r="H219" s="318">
        <v>6732</v>
      </c>
      <c r="I219" s="403">
        <v>6732</v>
      </c>
      <c r="J219" s="402">
        <f aca="true" t="shared" si="16" ref="J219:J230">+(I219/H219)*100</f>
        <v>100</v>
      </c>
      <c r="K219" s="395">
        <v>-0.5</v>
      </c>
      <c r="L219" s="288"/>
      <c r="M219" s="106"/>
      <c r="N219" s="106"/>
      <c r="O219" s="106"/>
      <c r="P219" s="106"/>
      <c r="Q219" s="106"/>
      <c r="R219" s="106"/>
    </row>
    <row r="220" spans="1:18" ht="12.75">
      <c r="A220" s="317" t="s">
        <v>269</v>
      </c>
      <c r="B220" s="400">
        <v>16843</v>
      </c>
      <c r="C220" s="400">
        <v>22427.4</v>
      </c>
      <c r="D220" s="318">
        <v>22427.4</v>
      </c>
      <c r="E220" s="401">
        <f t="shared" si="15"/>
        <v>100</v>
      </c>
      <c r="F220" s="318">
        <v>14226</v>
      </c>
      <c r="G220" s="311">
        <f t="shared" si="14"/>
        <v>1.5765078026149306</v>
      </c>
      <c r="H220" s="318">
        <v>9974</v>
      </c>
      <c r="I220" s="403">
        <v>9974</v>
      </c>
      <c r="J220" s="402">
        <f t="shared" si="16"/>
        <v>100</v>
      </c>
      <c r="K220" s="395">
        <v>0</v>
      </c>
      <c r="L220" s="288"/>
      <c r="M220" s="106"/>
      <c r="N220" s="106"/>
      <c r="O220" s="106"/>
      <c r="P220" s="106"/>
      <c r="Q220" s="106"/>
      <c r="R220" s="106"/>
    </row>
    <row r="221" spans="1:18" ht="12.75">
      <c r="A221" s="317" t="s">
        <v>270</v>
      </c>
      <c r="B221" s="400">
        <v>12276</v>
      </c>
      <c r="C221" s="400">
        <v>15345</v>
      </c>
      <c r="D221" s="318">
        <v>15345</v>
      </c>
      <c r="E221" s="401">
        <f t="shared" si="15"/>
        <v>100</v>
      </c>
      <c r="F221" s="318">
        <v>11646.7</v>
      </c>
      <c r="G221" s="311">
        <f t="shared" si="14"/>
        <v>1.3175405908969922</v>
      </c>
      <c r="H221" s="318">
        <v>9657</v>
      </c>
      <c r="I221" s="403">
        <v>9657</v>
      </c>
      <c r="J221" s="402">
        <f t="shared" si="16"/>
        <v>100</v>
      </c>
      <c r="K221" s="395">
        <v>0.2</v>
      </c>
      <c r="L221" s="288"/>
      <c r="M221" s="106"/>
      <c r="N221" s="106"/>
      <c r="O221" s="106"/>
      <c r="P221" s="106"/>
      <c r="Q221" s="106"/>
      <c r="R221" s="106"/>
    </row>
    <row r="222" spans="1:18" ht="12.75">
      <c r="A222" s="317" t="s">
        <v>271</v>
      </c>
      <c r="B222" s="400">
        <v>19186</v>
      </c>
      <c r="C222" s="400">
        <v>22678</v>
      </c>
      <c r="D222" s="318">
        <v>22678</v>
      </c>
      <c r="E222" s="401">
        <f t="shared" si="15"/>
        <v>100</v>
      </c>
      <c r="F222" s="318">
        <v>18255.1</v>
      </c>
      <c r="G222" s="311">
        <f t="shared" si="14"/>
        <v>1.242282978455336</v>
      </c>
      <c r="H222" s="318">
        <v>11946</v>
      </c>
      <c r="I222" s="403">
        <v>11946</v>
      </c>
      <c r="J222" s="402">
        <f t="shared" si="16"/>
        <v>100</v>
      </c>
      <c r="K222" s="395">
        <v>-0.8</v>
      </c>
      <c r="L222" s="288"/>
      <c r="M222" s="106"/>
      <c r="N222" s="106"/>
      <c r="O222" s="106"/>
      <c r="P222" s="106"/>
      <c r="Q222" s="106"/>
      <c r="R222" s="106"/>
    </row>
    <row r="223" spans="1:18" ht="12.75">
      <c r="A223" s="317" t="s">
        <v>272</v>
      </c>
      <c r="B223" s="400">
        <v>10166</v>
      </c>
      <c r="C223" s="400">
        <v>11301</v>
      </c>
      <c r="D223" s="318">
        <v>11301</v>
      </c>
      <c r="E223" s="401">
        <f t="shared" si="15"/>
        <v>100</v>
      </c>
      <c r="F223" s="318">
        <v>11437.7</v>
      </c>
      <c r="G223" s="311">
        <f t="shared" si="14"/>
        <v>0.9880482964232319</v>
      </c>
      <c r="H223" s="318">
        <v>6855</v>
      </c>
      <c r="I223" s="403">
        <v>6855</v>
      </c>
      <c r="J223" s="402">
        <f t="shared" si="16"/>
        <v>100</v>
      </c>
      <c r="K223" s="395">
        <v>0</v>
      </c>
      <c r="L223" s="288"/>
      <c r="M223" s="106"/>
      <c r="N223" s="106"/>
      <c r="O223" s="106"/>
      <c r="P223" s="106"/>
      <c r="Q223" s="106"/>
      <c r="R223" s="106"/>
    </row>
    <row r="224" spans="1:18" ht="12.75">
      <c r="A224" s="317" t="s">
        <v>273</v>
      </c>
      <c r="B224" s="400">
        <v>5034</v>
      </c>
      <c r="C224" s="400">
        <v>5504</v>
      </c>
      <c r="D224" s="318">
        <v>5504</v>
      </c>
      <c r="E224" s="401">
        <f t="shared" si="15"/>
        <v>100</v>
      </c>
      <c r="F224" s="318">
        <v>4062.2</v>
      </c>
      <c r="G224" s="311">
        <f t="shared" si="14"/>
        <v>1.354930825660972</v>
      </c>
      <c r="H224" s="318">
        <v>3424</v>
      </c>
      <c r="I224" s="403">
        <v>3424</v>
      </c>
      <c r="J224" s="402">
        <f t="shared" si="16"/>
        <v>100</v>
      </c>
      <c r="K224" s="395">
        <v>-1.1</v>
      </c>
      <c r="L224" s="288"/>
      <c r="M224" s="106"/>
      <c r="N224" s="106"/>
      <c r="O224" s="106"/>
      <c r="P224" s="106"/>
      <c r="Q224" s="106"/>
      <c r="R224" s="106"/>
    </row>
    <row r="225" spans="1:18" ht="12.75">
      <c r="A225" s="317" t="s">
        <v>274</v>
      </c>
      <c r="B225" s="400">
        <v>15615</v>
      </c>
      <c r="C225" s="400">
        <v>19400</v>
      </c>
      <c r="D225" s="318">
        <v>19400</v>
      </c>
      <c r="E225" s="401">
        <f t="shared" si="15"/>
        <v>100</v>
      </c>
      <c r="F225" s="318">
        <v>13727.8</v>
      </c>
      <c r="G225" s="311">
        <f t="shared" si="14"/>
        <v>1.4131907516135143</v>
      </c>
      <c r="H225" s="318">
        <v>11916</v>
      </c>
      <c r="I225" s="403">
        <v>11916</v>
      </c>
      <c r="J225" s="402">
        <f t="shared" si="16"/>
        <v>100</v>
      </c>
      <c r="K225" s="395">
        <v>0</v>
      </c>
      <c r="L225" s="288"/>
      <c r="M225" s="106"/>
      <c r="N225" s="106"/>
      <c r="O225" s="106"/>
      <c r="P225" s="106"/>
      <c r="Q225" s="106"/>
      <c r="R225" s="106"/>
    </row>
    <row r="226" spans="1:18" ht="12.75">
      <c r="A226" s="317" t="s">
        <v>275</v>
      </c>
      <c r="B226" s="400">
        <v>8536</v>
      </c>
      <c r="C226" s="400">
        <v>10215</v>
      </c>
      <c r="D226" s="318">
        <v>10215</v>
      </c>
      <c r="E226" s="401">
        <f t="shared" si="15"/>
        <v>100</v>
      </c>
      <c r="F226" s="318">
        <v>8648.7</v>
      </c>
      <c r="G226" s="311">
        <f t="shared" si="14"/>
        <v>1.1811023622047243</v>
      </c>
      <c r="H226" s="318">
        <v>4999</v>
      </c>
      <c r="I226" s="403">
        <v>4999</v>
      </c>
      <c r="J226" s="402">
        <f t="shared" si="16"/>
        <v>100</v>
      </c>
      <c r="K226" s="395">
        <v>0</v>
      </c>
      <c r="L226" s="288"/>
      <c r="M226" s="106"/>
      <c r="N226" s="106"/>
      <c r="O226" s="106"/>
      <c r="P226" s="106"/>
      <c r="Q226" s="106"/>
      <c r="R226" s="106"/>
    </row>
    <row r="227" spans="1:18" ht="12.75">
      <c r="A227" s="317" t="s">
        <v>276</v>
      </c>
      <c r="B227" s="400">
        <v>15708</v>
      </c>
      <c r="C227" s="400">
        <v>17689</v>
      </c>
      <c r="D227" s="318">
        <v>17689</v>
      </c>
      <c r="E227" s="401">
        <f t="shared" si="15"/>
        <v>100</v>
      </c>
      <c r="F227" s="318">
        <v>13649.5</v>
      </c>
      <c r="G227" s="311">
        <f t="shared" si="14"/>
        <v>1.295944906406828</v>
      </c>
      <c r="H227" s="318">
        <v>10525</v>
      </c>
      <c r="I227" s="403">
        <v>10525</v>
      </c>
      <c r="J227" s="402">
        <f t="shared" si="16"/>
        <v>100</v>
      </c>
      <c r="K227" s="395">
        <v>-0.9</v>
      </c>
      <c r="L227" s="288"/>
      <c r="M227" s="106"/>
      <c r="N227" s="106"/>
      <c r="O227" s="106"/>
      <c r="P227" s="106"/>
      <c r="Q227" s="106"/>
      <c r="R227" s="106"/>
    </row>
    <row r="228" spans="1:18" ht="12.75">
      <c r="A228" s="317" t="s">
        <v>277</v>
      </c>
      <c r="B228" s="400">
        <v>15531</v>
      </c>
      <c r="C228" s="400">
        <v>20810</v>
      </c>
      <c r="D228" s="318">
        <v>20810</v>
      </c>
      <c r="E228" s="401">
        <f t="shared" si="15"/>
        <v>100</v>
      </c>
      <c r="F228" s="318">
        <v>12015.3</v>
      </c>
      <c r="G228" s="311">
        <f t="shared" si="14"/>
        <v>1.7319584196815727</v>
      </c>
      <c r="H228" s="318">
        <v>12503</v>
      </c>
      <c r="I228" s="403">
        <v>12503</v>
      </c>
      <c r="J228" s="402">
        <f t="shared" si="16"/>
        <v>100</v>
      </c>
      <c r="K228" s="395">
        <v>-1.4</v>
      </c>
      <c r="L228" s="288"/>
      <c r="M228" s="106"/>
      <c r="N228" s="106"/>
      <c r="O228" s="106"/>
      <c r="P228" s="106"/>
      <c r="Q228" s="106"/>
      <c r="R228" s="106"/>
    </row>
    <row r="229" spans="1:18" ht="12.75">
      <c r="A229" s="317" t="s">
        <v>278</v>
      </c>
      <c r="B229" s="400">
        <v>8055</v>
      </c>
      <c r="C229" s="400">
        <v>9469</v>
      </c>
      <c r="D229" s="318">
        <v>9469</v>
      </c>
      <c r="E229" s="401">
        <f t="shared" si="15"/>
        <v>100</v>
      </c>
      <c r="F229" s="318">
        <v>7147.9</v>
      </c>
      <c r="G229" s="311">
        <f t="shared" si="14"/>
        <v>1.3247247443305028</v>
      </c>
      <c r="H229" s="318">
        <v>5978</v>
      </c>
      <c r="I229" s="403">
        <v>5978</v>
      </c>
      <c r="J229" s="402">
        <f t="shared" si="16"/>
        <v>100</v>
      </c>
      <c r="K229" s="395">
        <v>-0.6</v>
      </c>
      <c r="L229" s="288"/>
      <c r="M229" s="106"/>
      <c r="N229" s="106"/>
      <c r="O229" s="106"/>
      <c r="P229" s="106"/>
      <c r="Q229" s="106"/>
      <c r="R229" s="106"/>
    </row>
    <row r="230" spans="1:18" ht="12.75">
      <c r="A230" s="317" t="s">
        <v>279</v>
      </c>
      <c r="B230" s="400">
        <v>7959</v>
      </c>
      <c r="C230" s="400">
        <v>8295</v>
      </c>
      <c r="D230" s="318">
        <v>8295</v>
      </c>
      <c r="E230" s="401">
        <f t="shared" si="15"/>
        <v>100</v>
      </c>
      <c r="F230" s="318">
        <v>6772.9</v>
      </c>
      <c r="G230" s="311">
        <f t="shared" si="14"/>
        <v>1.2247338658477167</v>
      </c>
      <c r="H230" s="318">
        <v>4915</v>
      </c>
      <c r="I230" s="403">
        <v>4915</v>
      </c>
      <c r="J230" s="402">
        <f t="shared" si="16"/>
        <v>100</v>
      </c>
      <c r="K230" s="395">
        <v>0</v>
      </c>
      <c r="L230" s="288"/>
      <c r="M230" s="106"/>
      <c r="N230" s="106"/>
      <c r="O230" s="106"/>
      <c r="P230" s="106"/>
      <c r="Q230" s="106"/>
      <c r="R230" s="106"/>
    </row>
    <row r="231" spans="1:18" ht="12.75">
      <c r="A231" s="317" t="s">
        <v>280</v>
      </c>
      <c r="B231" s="400">
        <v>41150</v>
      </c>
      <c r="C231" s="320">
        <v>45641.3</v>
      </c>
      <c r="D231" s="416">
        <v>45641.3</v>
      </c>
      <c r="E231" s="311">
        <f aca="true" t="shared" si="17" ref="E231:E273">D231/C231*100</f>
        <v>100</v>
      </c>
      <c r="F231" s="416">
        <v>44976</v>
      </c>
      <c r="G231" s="417">
        <f aca="true" t="shared" si="18" ref="G231:G273">D231/F231</f>
        <v>1.0147923336890787</v>
      </c>
      <c r="H231" s="308">
        <v>28562.875</v>
      </c>
      <c r="I231" s="418">
        <v>28562.9</v>
      </c>
      <c r="J231" s="419">
        <f aca="true" t="shared" si="19" ref="J231:J273">I231/H231*100</f>
        <v>100.00008752620315</v>
      </c>
      <c r="K231" s="322">
        <v>-1</v>
      </c>
      <c r="L231" s="288"/>
      <c r="M231" s="106"/>
      <c r="N231" s="106"/>
      <c r="O231" s="106"/>
      <c r="P231" s="106"/>
      <c r="Q231" s="106"/>
      <c r="R231" s="106"/>
    </row>
    <row r="232" spans="1:18" ht="12.75">
      <c r="A232" s="306" t="s">
        <v>281</v>
      </c>
      <c r="B232" s="400">
        <v>12985</v>
      </c>
      <c r="C232" s="320">
        <v>15750.9</v>
      </c>
      <c r="D232" s="416">
        <v>15750.92</v>
      </c>
      <c r="E232" s="311">
        <f t="shared" si="17"/>
        <v>100.00012697687117</v>
      </c>
      <c r="F232" s="416">
        <v>15502</v>
      </c>
      <c r="G232" s="417">
        <f t="shared" si="18"/>
        <v>1.0160572829312347</v>
      </c>
      <c r="H232" s="319">
        <v>8955.35</v>
      </c>
      <c r="I232" s="418">
        <v>8955.4</v>
      </c>
      <c r="J232" s="419">
        <f t="shared" si="19"/>
        <v>100.00055832547024</v>
      </c>
      <c r="K232" s="322">
        <v>-0.9</v>
      </c>
      <c r="L232" s="288"/>
      <c r="M232" s="106"/>
      <c r="N232" s="106"/>
      <c r="O232" s="106"/>
      <c r="P232" s="106"/>
      <c r="Q232" s="106"/>
      <c r="R232" s="106"/>
    </row>
    <row r="233" spans="1:18" ht="12.75">
      <c r="A233" s="306" t="s">
        <v>282</v>
      </c>
      <c r="B233" s="400">
        <v>20313</v>
      </c>
      <c r="C233" s="320">
        <v>22598.3</v>
      </c>
      <c r="D233" s="416">
        <v>22598.322</v>
      </c>
      <c r="E233" s="311">
        <f t="shared" si="17"/>
        <v>100.00009735245573</v>
      </c>
      <c r="F233" s="416">
        <v>22521</v>
      </c>
      <c r="G233" s="417">
        <f t="shared" si="18"/>
        <v>1.0034333288930333</v>
      </c>
      <c r="H233" s="319">
        <v>12449.325</v>
      </c>
      <c r="I233" s="418">
        <v>12449.3</v>
      </c>
      <c r="J233" s="419">
        <f t="shared" si="19"/>
        <v>99.99979918589963</v>
      </c>
      <c r="K233" s="322">
        <v>-0.7</v>
      </c>
      <c r="L233" s="288"/>
      <c r="M233" s="106"/>
      <c r="N233" s="106"/>
      <c r="O233" s="106"/>
      <c r="P233" s="106"/>
      <c r="Q233" s="106"/>
      <c r="R233" s="106"/>
    </row>
    <row r="234" spans="1:18" ht="12.75">
      <c r="A234" s="306" t="s">
        <v>283</v>
      </c>
      <c r="B234" s="400">
        <v>26981</v>
      </c>
      <c r="C234" s="320">
        <v>26704.4</v>
      </c>
      <c r="D234" s="416">
        <v>26704.4</v>
      </c>
      <c r="E234" s="311">
        <f t="shared" si="17"/>
        <v>100</v>
      </c>
      <c r="F234" s="416">
        <v>27800</v>
      </c>
      <c r="G234" s="417">
        <f t="shared" si="18"/>
        <v>0.960589928057554</v>
      </c>
      <c r="H234" s="319">
        <v>13781.6</v>
      </c>
      <c r="I234" s="418">
        <v>13781.6</v>
      </c>
      <c r="J234" s="419">
        <f t="shared" si="19"/>
        <v>100</v>
      </c>
      <c r="K234" s="322">
        <v>0</v>
      </c>
      <c r="L234" s="288"/>
      <c r="M234" s="106"/>
      <c r="N234" s="106"/>
      <c r="O234" s="106"/>
      <c r="P234" s="106"/>
      <c r="Q234" s="106"/>
      <c r="R234" s="106"/>
    </row>
    <row r="235" spans="1:18" ht="12.75">
      <c r="A235" s="306" t="s">
        <v>284</v>
      </c>
      <c r="B235" s="400">
        <v>34116</v>
      </c>
      <c r="C235" s="320">
        <v>35744.2</v>
      </c>
      <c r="D235" s="416">
        <v>35744.2</v>
      </c>
      <c r="E235" s="311">
        <f t="shared" si="17"/>
        <v>100</v>
      </c>
      <c r="F235" s="416">
        <v>37595</v>
      </c>
      <c r="G235" s="417">
        <f t="shared" si="18"/>
        <v>0.9507700492086713</v>
      </c>
      <c r="H235" s="319">
        <v>20834.275</v>
      </c>
      <c r="I235" s="418">
        <v>20834.3</v>
      </c>
      <c r="J235" s="419">
        <f t="shared" si="19"/>
        <v>100.00011999457624</v>
      </c>
      <c r="K235" s="322">
        <v>0.3</v>
      </c>
      <c r="L235" s="288"/>
      <c r="M235" s="106"/>
      <c r="N235" s="106"/>
      <c r="O235" s="106"/>
      <c r="P235" s="106"/>
      <c r="Q235" s="106"/>
      <c r="R235" s="106"/>
    </row>
    <row r="236" spans="1:18" ht="12.75">
      <c r="A236" s="306" t="s">
        <v>285</v>
      </c>
      <c r="B236" s="400">
        <v>6096</v>
      </c>
      <c r="C236" s="320">
        <v>8142.8</v>
      </c>
      <c r="D236" s="416">
        <v>8142.8</v>
      </c>
      <c r="E236" s="311">
        <f t="shared" si="17"/>
        <v>100</v>
      </c>
      <c r="F236" s="416">
        <v>6936</v>
      </c>
      <c r="G236" s="417">
        <f t="shared" si="18"/>
        <v>1.1739907727797</v>
      </c>
      <c r="H236" s="319">
        <v>3638.05</v>
      </c>
      <c r="I236" s="418">
        <v>3637.8</v>
      </c>
      <c r="J236" s="419">
        <f t="shared" si="19"/>
        <v>99.99312818680338</v>
      </c>
      <c r="K236" s="322">
        <v>-0.2</v>
      </c>
      <c r="L236" s="288"/>
      <c r="M236" s="106"/>
      <c r="N236" s="106"/>
      <c r="O236" s="106"/>
      <c r="P236" s="106"/>
      <c r="Q236" s="106"/>
      <c r="R236" s="106"/>
    </row>
    <row r="237" spans="1:18" ht="12.75">
      <c r="A237" s="306" t="s">
        <v>286</v>
      </c>
      <c r="B237" s="400">
        <v>32511</v>
      </c>
      <c r="C237" s="320">
        <v>35304.3</v>
      </c>
      <c r="D237" s="416">
        <v>35304.3</v>
      </c>
      <c r="E237" s="311">
        <f t="shared" si="17"/>
        <v>100</v>
      </c>
      <c r="F237" s="416">
        <v>37091</v>
      </c>
      <c r="G237" s="417">
        <f t="shared" si="18"/>
        <v>0.9518292847321453</v>
      </c>
      <c r="H237" s="319">
        <v>18840.925</v>
      </c>
      <c r="I237" s="418">
        <v>18840.9</v>
      </c>
      <c r="J237" s="419">
        <f t="shared" si="19"/>
        <v>99.99986731012412</v>
      </c>
      <c r="K237" s="322">
        <v>-2.2</v>
      </c>
      <c r="L237" s="288"/>
      <c r="M237" s="106"/>
      <c r="N237" s="106"/>
      <c r="O237" s="106"/>
      <c r="P237" s="106"/>
      <c r="Q237" s="106"/>
      <c r="R237" s="106"/>
    </row>
    <row r="238" spans="1:18" ht="12.75">
      <c r="A238" s="306" t="s">
        <v>287</v>
      </c>
      <c r="B238" s="400">
        <v>51656</v>
      </c>
      <c r="C238" s="320">
        <v>53849.2</v>
      </c>
      <c r="D238" s="416">
        <v>53849.2</v>
      </c>
      <c r="E238" s="311">
        <f t="shared" si="17"/>
        <v>100</v>
      </c>
      <c r="F238" s="416">
        <v>55503</v>
      </c>
      <c r="G238" s="417">
        <f t="shared" si="18"/>
        <v>0.970203412428157</v>
      </c>
      <c r="H238" s="319">
        <v>32729.95</v>
      </c>
      <c r="I238" s="418">
        <v>32730</v>
      </c>
      <c r="J238" s="419">
        <f t="shared" si="19"/>
        <v>100.00015276528073</v>
      </c>
      <c r="K238" s="322">
        <v>-1.7</v>
      </c>
      <c r="L238" s="288"/>
      <c r="M238" s="106"/>
      <c r="N238" s="106"/>
      <c r="O238" s="106"/>
      <c r="P238" s="106"/>
      <c r="Q238" s="106"/>
      <c r="R238" s="106"/>
    </row>
    <row r="239" spans="1:18" ht="12.75">
      <c r="A239" s="306" t="s">
        <v>288</v>
      </c>
      <c r="B239" s="400">
        <v>27516</v>
      </c>
      <c r="C239" s="320">
        <v>30896.4</v>
      </c>
      <c r="D239" s="416">
        <v>30896.4</v>
      </c>
      <c r="E239" s="311">
        <f t="shared" si="17"/>
        <v>100</v>
      </c>
      <c r="F239" s="416">
        <v>31570</v>
      </c>
      <c r="G239" s="417">
        <f t="shared" si="18"/>
        <v>0.9786632879315806</v>
      </c>
      <c r="H239" s="319">
        <v>17329.85</v>
      </c>
      <c r="I239" s="418">
        <v>17328</v>
      </c>
      <c r="J239" s="419">
        <f t="shared" si="19"/>
        <v>99.98932477776785</v>
      </c>
      <c r="K239" s="322">
        <v>-0.5</v>
      </c>
      <c r="L239" s="288"/>
      <c r="M239" s="106"/>
      <c r="N239" s="106"/>
      <c r="O239" s="106"/>
      <c r="P239" s="106"/>
      <c r="Q239" s="106"/>
      <c r="R239" s="106"/>
    </row>
    <row r="240" spans="1:18" ht="12.75">
      <c r="A240" s="306" t="s">
        <v>289</v>
      </c>
      <c r="B240" s="400">
        <v>38027</v>
      </c>
      <c r="C240" s="320">
        <v>42403.6</v>
      </c>
      <c r="D240" s="416">
        <v>42403.6</v>
      </c>
      <c r="E240" s="311">
        <f t="shared" si="17"/>
        <v>100</v>
      </c>
      <c r="F240" s="416">
        <v>41393</v>
      </c>
      <c r="G240" s="417">
        <f t="shared" si="18"/>
        <v>1.0244147561181842</v>
      </c>
      <c r="H240" s="319">
        <v>17752.25</v>
      </c>
      <c r="I240" s="418">
        <v>17751</v>
      </c>
      <c r="J240" s="419">
        <f t="shared" si="19"/>
        <v>99.99295863904575</v>
      </c>
      <c r="K240" s="322">
        <v>-2.8</v>
      </c>
      <c r="L240" s="288"/>
      <c r="M240" s="106"/>
      <c r="N240" s="106"/>
      <c r="O240" s="106"/>
      <c r="P240" s="106"/>
      <c r="Q240" s="106"/>
      <c r="R240" s="106"/>
    </row>
    <row r="241" spans="1:18" ht="12.75">
      <c r="A241" s="306" t="s">
        <v>290</v>
      </c>
      <c r="B241" s="400">
        <v>16172</v>
      </c>
      <c r="C241" s="320">
        <v>16982.7</v>
      </c>
      <c r="D241" s="416">
        <v>16982.7</v>
      </c>
      <c r="E241" s="311">
        <f t="shared" si="17"/>
        <v>100</v>
      </c>
      <c r="F241" s="416">
        <v>17578</v>
      </c>
      <c r="G241" s="417">
        <f t="shared" si="18"/>
        <v>0.9661338036181591</v>
      </c>
      <c r="H241" s="319">
        <v>9951.95</v>
      </c>
      <c r="I241" s="418">
        <v>9952</v>
      </c>
      <c r="J241" s="419">
        <f t="shared" si="19"/>
        <v>100.00050241409974</v>
      </c>
      <c r="K241" s="322">
        <v>-1.1</v>
      </c>
      <c r="L241" s="288"/>
      <c r="M241" s="106"/>
      <c r="N241" s="106"/>
      <c r="O241" s="106"/>
      <c r="P241" s="106"/>
      <c r="Q241" s="106"/>
      <c r="R241" s="106"/>
    </row>
    <row r="242" spans="1:18" ht="12.75">
      <c r="A242" s="306" t="s">
        <v>291</v>
      </c>
      <c r="B242" s="400">
        <v>32521</v>
      </c>
      <c r="C242" s="320">
        <v>33591.9</v>
      </c>
      <c r="D242" s="416">
        <v>33591.9</v>
      </c>
      <c r="E242" s="311">
        <f t="shared" si="17"/>
        <v>100</v>
      </c>
      <c r="F242" s="416">
        <v>36345</v>
      </c>
      <c r="G242" s="417">
        <f t="shared" si="18"/>
        <v>0.924250928600908</v>
      </c>
      <c r="H242" s="319">
        <v>20420.8</v>
      </c>
      <c r="I242" s="418">
        <v>20420.8</v>
      </c>
      <c r="J242" s="419">
        <f t="shared" si="19"/>
        <v>100</v>
      </c>
      <c r="K242" s="322">
        <v>-1.6</v>
      </c>
      <c r="L242" s="288"/>
      <c r="M242" s="106"/>
      <c r="N242" s="106"/>
      <c r="O242" s="106"/>
      <c r="P242" s="106"/>
      <c r="Q242" s="106"/>
      <c r="R242" s="106"/>
    </row>
    <row r="243" spans="1:18" ht="12.75">
      <c r="A243" s="306" t="s">
        <v>292</v>
      </c>
      <c r="B243" s="400">
        <v>47983</v>
      </c>
      <c r="C243" s="320">
        <v>57019.8</v>
      </c>
      <c r="D243" s="416">
        <v>57019.8</v>
      </c>
      <c r="E243" s="311">
        <f t="shared" si="17"/>
        <v>100</v>
      </c>
      <c r="F243" s="416">
        <v>55741.6</v>
      </c>
      <c r="G243" s="417">
        <f t="shared" si="18"/>
        <v>1.0229308093057967</v>
      </c>
      <c r="H243" s="319">
        <v>30794.775</v>
      </c>
      <c r="I243" s="418">
        <v>30794.8</v>
      </c>
      <c r="J243" s="419">
        <f t="shared" si="19"/>
        <v>100.00008118260322</v>
      </c>
      <c r="K243" s="322">
        <v>-0.4</v>
      </c>
      <c r="L243" s="288"/>
      <c r="M243" s="106"/>
      <c r="N243" s="106"/>
      <c r="O243" s="106"/>
      <c r="P243" s="106"/>
      <c r="Q243" s="106"/>
      <c r="R243" s="106"/>
    </row>
    <row r="244" spans="1:18" ht="12.75">
      <c r="A244" s="306" t="s">
        <v>293</v>
      </c>
      <c r="B244" s="400">
        <v>29390</v>
      </c>
      <c r="C244" s="320">
        <v>34620.2</v>
      </c>
      <c r="D244" s="416">
        <v>34620.2</v>
      </c>
      <c r="E244" s="311">
        <f t="shared" si="17"/>
        <v>100</v>
      </c>
      <c r="F244" s="416">
        <v>34495</v>
      </c>
      <c r="G244" s="417">
        <f t="shared" si="18"/>
        <v>1.003629511523409</v>
      </c>
      <c r="H244" s="319">
        <v>19182.025</v>
      </c>
      <c r="I244" s="418">
        <v>19182</v>
      </c>
      <c r="J244" s="419">
        <f t="shared" si="19"/>
        <v>99.99986966965166</v>
      </c>
      <c r="K244" s="322">
        <v>-1.7</v>
      </c>
      <c r="L244" s="288"/>
      <c r="M244" s="106"/>
      <c r="N244" s="106"/>
      <c r="O244" s="106"/>
      <c r="P244" s="106"/>
      <c r="Q244" s="106"/>
      <c r="R244" s="106"/>
    </row>
    <row r="245" spans="1:18" ht="12.75">
      <c r="A245" s="306" t="s">
        <v>294</v>
      </c>
      <c r="B245" s="400">
        <v>37117</v>
      </c>
      <c r="C245" s="320">
        <v>43044.4</v>
      </c>
      <c r="D245" s="416">
        <v>43044.3</v>
      </c>
      <c r="E245" s="311">
        <f t="shared" si="17"/>
        <v>99.99976768174258</v>
      </c>
      <c r="F245" s="416">
        <v>40688.2</v>
      </c>
      <c r="G245" s="417">
        <f t="shared" si="18"/>
        <v>1.0579062234259566</v>
      </c>
      <c r="H245" s="319">
        <v>25008.025</v>
      </c>
      <c r="I245" s="418">
        <v>25008</v>
      </c>
      <c r="J245" s="419">
        <f t="shared" si="19"/>
        <v>99.9999000320897</v>
      </c>
      <c r="K245" s="322">
        <v>-5.2</v>
      </c>
      <c r="L245" s="288"/>
      <c r="M245" s="106"/>
      <c r="N245" s="106"/>
      <c r="O245" s="106"/>
      <c r="P245" s="106"/>
      <c r="Q245" s="106"/>
      <c r="R245" s="106"/>
    </row>
    <row r="246" spans="1:18" ht="12.75">
      <c r="A246" s="306" t="s">
        <v>295</v>
      </c>
      <c r="B246" s="400">
        <v>30207</v>
      </c>
      <c r="C246" s="320">
        <v>33616.6</v>
      </c>
      <c r="D246" s="416">
        <v>33616.6</v>
      </c>
      <c r="E246" s="311">
        <f t="shared" si="17"/>
        <v>100</v>
      </c>
      <c r="F246" s="416">
        <v>33169</v>
      </c>
      <c r="G246" s="417">
        <f t="shared" si="18"/>
        <v>1.0134945280231542</v>
      </c>
      <c r="H246" s="319">
        <v>20438</v>
      </c>
      <c r="I246" s="418">
        <v>20433</v>
      </c>
      <c r="J246" s="419">
        <f t="shared" si="19"/>
        <v>99.97553576670907</v>
      </c>
      <c r="K246" s="322">
        <v>-0.8</v>
      </c>
      <c r="L246" s="288"/>
      <c r="M246" s="106"/>
      <c r="N246" s="106"/>
      <c r="O246" s="106"/>
      <c r="P246" s="106"/>
      <c r="Q246" s="106"/>
      <c r="R246" s="106"/>
    </row>
    <row r="247" spans="1:18" ht="12.75">
      <c r="A247" s="306" t="s">
        <v>296</v>
      </c>
      <c r="B247" s="400">
        <v>15175</v>
      </c>
      <c r="C247" s="320">
        <v>19926.8</v>
      </c>
      <c r="D247" s="416">
        <v>19926.8</v>
      </c>
      <c r="E247" s="311">
        <f t="shared" si="17"/>
        <v>100</v>
      </c>
      <c r="F247" s="416">
        <v>18042.7</v>
      </c>
      <c r="G247" s="417">
        <f t="shared" si="18"/>
        <v>1.104424504093068</v>
      </c>
      <c r="H247" s="319">
        <v>9419.5</v>
      </c>
      <c r="I247" s="418">
        <v>9419.5</v>
      </c>
      <c r="J247" s="419">
        <f t="shared" si="19"/>
        <v>100</v>
      </c>
      <c r="K247" s="322">
        <v>-0.1</v>
      </c>
      <c r="L247" s="288"/>
      <c r="M247" s="106"/>
      <c r="N247" s="106"/>
      <c r="O247" s="106"/>
      <c r="P247" s="106"/>
      <c r="Q247" s="106"/>
      <c r="R247" s="106"/>
    </row>
    <row r="248" spans="1:18" ht="12.75">
      <c r="A248" s="306" t="s">
        <v>297</v>
      </c>
      <c r="B248" s="400">
        <v>28321</v>
      </c>
      <c r="C248" s="320">
        <v>33145.9</v>
      </c>
      <c r="D248" s="416">
        <v>33145.85</v>
      </c>
      <c r="E248" s="311">
        <f t="shared" si="17"/>
        <v>99.99984915178045</v>
      </c>
      <c r="F248" s="416">
        <v>34890.2</v>
      </c>
      <c r="G248" s="417">
        <f t="shared" si="18"/>
        <v>0.950004585814928</v>
      </c>
      <c r="H248" s="319">
        <v>17551.775</v>
      </c>
      <c r="I248" s="418">
        <v>17551.8</v>
      </c>
      <c r="J248" s="419">
        <f t="shared" si="19"/>
        <v>100.00014243573654</v>
      </c>
      <c r="K248" s="322">
        <v>0</v>
      </c>
      <c r="L248" s="288"/>
      <c r="M248" s="106"/>
      <c r="N248" s="106"/>
      <c r="O248" s="106"/>
      <c r="P248" s="106"/>
      <c r="Q248" s="106"/>
      <c r="R248" s="106"/>
    </row>
    <row r="249" spans="1:18" ht="12.75">
      <c r="A249" s="306" t="s">
        <v>298</v>
      </c>
      <c r="B249" s="400">
        <v>50676</v>
      </c>
      <c r="C249" s="320">
        <v>87170.7</v>
      </c>
      <c r="D249" s="416">
        <v>87170.7</v>
      </c>
      <c r="E249" s="311">
        <f t="shared" si="17"/>
        <v>100</v>
      </c>
      <c r="F249" s="416">
        <v>77259</v>
      </c>
      <c r="G249" s="417">
        <f t="shared" si="18"/>
        <v>1.1282918494932628</v>
      </c>
      <c r="H249" s="319">
        <v>44394.025</v>
      </c>
      <c r="I249" s="418">
        <v>44393</v>
      </c>
      <c r="J249" s="419">
        <f t="shared" si="19"/>
        <v>99.99769113073211</v>
      </c>
      <c r="K249" s="322">
        <v>0</v>
      </c>
      <c r="L249" s="288"/>
      <c r="M249" s="106"/>
      <c r="N249" s="106"/>
      <c r="O249" s="106"/>
      <c r="P249" s="106"/>
      <c r="Q249" s="106"/>
      <c r="R249" s="106"/>
    </row>
    <row r="250" spans="1:18" ht="12.75">
      <c r="A250" s="306" t="s">
        <v>299</v>
      </c>
      <c r="B250" s="400">
        <v>15502</v>
      </c>
      <c r="C250" s="320">
        <v>17249.2</v>
      </c>
      <c r="D250" s="416">
        <v>17249.2</v>
      </c>
      <c r="E250" s="311">
        <f t="shared" si="17"/>
        <v>100</v>
      </c>
      <c r="F250" s="416">
        <v>17594</v>
      </c>
      <c r="G250" s="417">
        <f t="shared" si="18"/>
        <v>0.9804024099124702</v>
      </c>
      <c r="H250" s="319">
        <v>10191.075</v>
      </c>
      <c r="I250" s="418">
        <v>10190</v>
      </c>
      <c r="J250" s="419">
        <f t="shared" si="19"/>
        <v>99.98945155442384</v>
      </c>
      <c r="K250" s="322">
        <v>-0.1</v>
      </c>
      <c r="L250" s="288"/>
      <c r="M250" s="106"/>
      <c r="N250" s="106"/>
      <c r="O250" s="106"/>
      <c r="P250" s="106"/>
      <c r="Q250" s="106"/>
      <c r="R250" s="106"/>
    </row>
    <row r="251" spans="1:18" ht="12.75">
      <c r="A251" s="306" t="s">
        <v>300</v>
      </c>
      <c r="B251" s="400">
        <v>31609</v>
      </c>
      <c r="C251" s="320">
        <v>36806.9</v>
      </c>
      <c r="D251" s="416">
        <v>36806.89</v>
      </c>
      <c r="E251" s="311">
        <f t="shared" si="17"/>
        <v>99.99997283118111</v>
      </c>
      <c r="F251" s="416">
        <v>37415.2</v>
      </c>
      <c r="G251" s="417">
        <f t="shared" si="18"/>
        <v>0.9837416344159593</v>
      </c>
      <c r="H251" s="319">
        <v>19327.8</v>
      </c>
      <c r="I251" s="418">
        <v>19128</v>
      </c>
      <c r="J251" s="419">
        <f t="shared" si="19"/>
        <v>98.96625585943563</v>
      </c>
      <c r="K251" s="322">
        <v>-4</v>
      </c>
      <c r="L251" s="288"/>
      <c r="M251" s="106"/>
      <c r="N251" s="106"/>
      <c r="O251" s="106"/>
      <c r="P251" s="106"/>
      <c r="Q251" s="106"/>
      <c r="R251" s="106"/>
    </row>
    <row r="252" spans="1:18" ht="12.75">
      <c r="A252" s="306" t="s">
        <v>301</v>
      </c>
      <c r="B252" s="400">
        <v>20947</v>
      </c>
      <c r="C252" s="320">
        <v>23129.1</v>
      </c>
      <c r="D252" s="416">
        <v>23129.1</v>
      </c>
      <c r="E252" s="311">
        <f t="shared" si="17"/>
        <v>100</v>
      </c>
      <c r="F252" s="416">
        <v>22810</v>
      </c>
      <c r="G252" s="417">
        <f t="shared" si="18"/>
        <v>1.0139894782989916</v>
      </c>
      <c r="H252" s="319">
        <v>14166.95</v>
      </c>
      <c r="I252" s="418">
        <v>14167</v>
      </c>
      <c r="J252" s="419">
        <f t="shared" si="19"/>
        <v>100.00035293411777</v>
      </c>
      <c r="K252" s="322">
        <v>-0.9</v>
      </c>
      <c r="L252" s="288"/>
      <c r="M252" s="106"/>
      <c r="N252" s="106"/>
      <c r="O252" s="106"/>
      <c r="P252" s="106"/>
      <c r="Q252" s="106"/>
      <c r="R252" s="106"/>
    </row>
    <row r="253" spans="1:18" ht="12.75">
      <c r="A253" s="306" t="s">
        <v>302</v>
      </c>
      <c r="B253" s="400">
        <v>12871</v>
      </c>
      <c r="C253" s="320">
        <v>21304.3</v>
      </c>
      <c r="D253" s="416">
        <v>21304.2</v>
      </c>
      <c r="E253" s="311">
        <f t="shared" si="17"/>
        <v>99.99953061119118</v>
      </c>
      <c r="F253" s="416">
        <v>16153</v>
      </c>
      <c r="G253" s="417">
        <f t="shared" si="18"/>
        <v>1.3189005138364391</v>
      </c>
      <c r="H253" s="319">
        <v>8500.3</v>
      </c>
      <c r="I253" s="418">
        <v>8500.3</v>
      </c>
      <c r="J253" s="419">
        <f t="shared" si="19"/>
        <v>100</v>
      </c>
      <c r="K253" s="322">
        <v>-1.7</v>
      </c>
      <c r="L253" s="288"/>
      <c r="M253" s="106"/>
      <c r="N253" s="106"/>
      <c r="O253" s="106"/>
      <c r="P253" s="106"/>
      <c r="Q253" s="106"/>
      <c r="R253" s="106"/>
    </row>
    <row r="254" spans="1:18" ht="13.5" thickBot="1">
      <c r="A254" s="389" t="s">
        <v>303</v>
      </c>
      <c r="B254" s="420">
        <v>17990</v>
      </c>
      <c r="C254" s="421">
        <v>21048</v>
      </c>
      <c r="D254" s="422">
        <v>21048</v>
      </c>
      <c r="E254" s="373">
        <f t="shared" si="17"/>
        <v>100</v>
      </c>
      <c r="F254" s="422">
        <v>21121</v>
      </c>
      <c r="G254" s="423">
        <f t="shared" si="18"/>
        <v>0.9965437242554803</v>
      </c>
      <c r="H254" s="371">
        <v>10933</v>
      </c>
      <c r="I254" s="424">
        <v>10933</v>
      </c>
      <c r="J254" s="425">
        <f t="shared" si="19"/>
        <v>100</v>
      </c>
      <c r="K254" s="426">
        <v>-0.5</v>
      </c>
      <c r="L254" s="288"/>
      <c r="M254" s="106"/>
      <c r="N254" s="106"/>
      <c r="O254" s="106"/>
      <c r="P254" s="106"/>
      <c r="Q254" s="106"/>
      <c r="R254" s="106"/>
    </row>
    <row r="255" spans="1:18" ht="13.5" thickTop="1">
      <c r="A255" s="376"/>
      <c r="B255" s="413"/>
      <c r="C255" s="413"/>
      <c r="D255" s="377"/>
      <c r="E255" s="379"/>
      <c r="F255" s="377"/>
      <c r="G255" s="379"/>
      <c r="H255" s="377"/>
      <c r="I255" s="377"/>
      <c r="J255" s="378"/>
      <c r="K255" s="399"/>
      <c r="L255" s="376"/>
      <c r="M255" s="106"/>
      <c r="N255" s="106"/>
      <c r="O255" s="106"/>
      <c r="P255" s="106"/>
      <c r="Q255" s="106"/>
      <c r="R255" s="106"/>
    </row>
    <row r="256" spans="1:18" ht="12.75">
      <c r="A256" s="376"/>
      <c r="B256" s="413"/>
      <c r="C256" s="413"/>
      <c r="D256" s="377"/>
      <c r="E256" s="379"/>
      <c r="F256" s="377"/>
      <c r="G256" s="379"/>
      <c r="H256" s="377"/>
      <c r="I256" s="377"/>
      <c r="J256" s="378"/>
      <c r="K256" s="399"/>
      <c r="L256" s="376"/>
      <c r="M256" s="106"/>
      <c r="N256" s="106"/>
      <c r="O256" s="106"/>
      <c r="P256" s="106"/>
      <c r="Q256" s="106"/>
      <c r="R256" s="106"/>
    </row>
    <row r="257" spans="1:18" ht="13.5" thickBot="1">
      <c r="A257" s="288"/>
      <c r="B257" s="288"/>
      <c r="C257" s="288"/>
      <c r="D257" s="288"/>
      <c r="E257" s="288"/>
      <c r="F257" s="288"/>
      <c r="G257" s="288"/>
      <c r="H257" s="288"/>
      <c r="I257" s="288"/>
      <c r="J257" s="288"/>
      <c r="K257" s="288" t="s">
        <v>35</v>
      </c>
      <c r="L257" s="376"/>
      <c r="M257" s="106"/>
      <c r="N257" s="106"/>
      <c r="O257" s="106"/>
      <c r="P257" s="106"/>
      <c r="Q257" s="106"/>
      <c r="R257" s="106"/>
    </row>
    <row r="258" spans="1:18" ht="14.25" thickBot="1" thickTop="1">
      <c r="A258" s="289" t="s">
        <v>59</v>
      </c>
      <c r="B258" s="1015" t="s">
        <v>2</v>
      </c>
      <c r="C258" s="1015"/>
      <c r="D258" s="1015"/>
      <c r="E258" s="1015"/>
      <c r="F258" s="1015"/>
      <c r="G258" s="1016"/>
      <c r="H258" s="1017" t="s">
        <v>86</v>
      </c>
      <c r="I258" s="1018"/>
      <c r="J258" s="1018"/>
      <c r="K258" s="1019"/>
      <c r="L258" s="376"/>
      <c r="M258" s="106"/>
      <c r="N258" s="106"/>
      <c r="O258" s="106"/>
      <c r="P258" s="106"/>
      <c r="Q258" s="106"/>
      <c r="R258" s="106"/>
    </row>
    <row r="259" spans="1:18" ht="12.75">
      <c r="A259" s="290"/>
      <c r="B259" s="291" t="s">
        <v>30</v>
      </c>
      <c r="C259" s="292" t="s">
        <v>31</v>
      </c>
      <c r="D259" s="292" t="s">
        <v>62</v>
      </c>
      <c r="E259" s="293" t="s">
        <v>6</v>
      </c>
      <c r="F259" s="292" t="s">
        <v>62</v>
      </c>
      <c r="G259" s="292" t="s">
        <v>8</v>
      </c>
      <c r="H259" s="292" t="s">
        <v>87</v>
      </c>
      <c r="I259" s="292" t="s">
        <v>62</v>
      </c>
      <c r="J259" s="292" t="s">
        <v>6</v>
      </c>
      <c r="K259" s="294" t="s">
        <v>65</v>
      </c>
      <c r="L259" s="376"/>
      <c r="M259" s="106"/>
      <c r="N259" s="106"/>
      <c r="O259" s="106"/>
      <c r="P259" s="106"/>
      <c r="Q259" s="106"/>
      <c r="R259" s="106"/>
    </row>
    <row r="260" spans="1:18" ht="12.75">
      <c r="A260" s="295"/>
      <c r="B260" s="296"/>
      <c r="C260" s="297"/>
      <c r="D260" s="298" t="s">
        <v>88</v>
      </c>
      <c r="E260" s="293" t="s">
        <v>89</v>
      </c>
      <c r="F260" s="298" t="s">
        <v>88</v>
      </c>
      <c r="G260" s="292" t="s">
        <v>32</v>
      </c>
      <c r="H260" s="292" t="s">
        <v>10</v>
      </c>
      <c r="I260" s="299" t="s">
        <v>88</v>
      </c>
      <c r="J260" s="292"/>
      <c r="K260" s="294" t="s">
        <v>90</v>
      </c>
      <c r="L260" s="376"/>
      <c r="M260" s="106"/>
      <c r="N260" s="106"/>
      <c r="O260" s="106"/>
      <c r="P260" s="106"/>
      <c r="Q260" s="106"/>
      <c r="R260" s="106"/>
    </row>
    <row r="261" spans="1:18" ht="13.5" thickBot="1">
      <c r="A261" s="300"/>
      <c r="B261" s="301"/>
      <c r="C261" s="302"/>
      <c r="D261" s="303">
        <v>40543</v>
      </c>
      <c r="E261" s="304"/>
      <c r="F261" s="303">
        <v>40178</v>
      </c>
      <c r="G261" s="301"/>
      <c r="H261" s="302" t="s">
        <v>11</v>
      </c>
      <c r="I261" s="303">
        <v>40543</v>
      </c>
      <c r="J261" s="302"/>
      <c r="K261" s="305" t="s">
        <v>91</v>
      </c>
      <c r="L261" s="376"/>
      <c r="M261" s="106"/>
      <c r="N261" s="106"/>
      <c r="O261" s="106"/>
      <c r="P261" s="106"/>
      <c r="Q261" s="106"/>
      <c r="R261" s="106"/>
    </row>
    <row r="262" spans="1:18" ht="13.5" thickTop="1">
      <c r="A262" s="290" t="s">
        <v>304</v>
      </c>
      <c r="B262" s="400">
        <v>16070</v>
      </c>
      <c r="C262" s="320">
        <v>23489.4</v>
      </c>
      <c r="D262" s="416">
        <v>23489.4</v>
      </c>
      <c r="E262" s="311">
        <f t="shared" si="17"/>
        <v>100</v>
      </c>
      <c r="F262" s="416">
        <v>20000</v>
      </c>
      <c r="G262" s="417">
        <f t="shared" si="18"/>
        <v>1.1744700000000001</v>
      </c>
      <c r="H262" s="427">
        <v>11748.825</v>
      </c>
      <c r="I262" s="418">
        <v>11748.8</v>
      </c>
      <c r="J262" s="419">
        <f t="shared" si="19"/>
        <v>99.9997872127638</v>
      </c>
      <c r="K262" s="322">
        <v>-1.8</v>
      </c>
      <c r="L262" s="288"/>
      <c r="M262" s="106"/>
      <c r="N262" s="106"/>
      <c r="O262" s="106"/>
      <c r="P262" s="106"/>
      <c r="Q262" s="106"/>
      <c r="R262" s="106"/>
    </row>
    <row r="263" spans="1:18" ht="12.75">
      <c r="A263" s="380" t="s">
        <v>305</v>
      </c>
      <c r="B263" s="400">
        <v>20872</v>
      </c>
      <c r="C263" s="320">
        <v>23776</v>
      </c>
      <c r="D263" s="416">
        <v>23776</v>
      </c>
      <c r="E263" s="311">
        <f t="shared" si="17"/>
        <v>100</v>
      </c>
      <c r="F263" s="416">
        <v>23432</v>
      </c>
      <c r="G263" s="417">
        <f t="shared" si="18"/>
        <v>1.01468077842267</v>
      </c>
      <c r="H263" s="319">
        <v>12736</v>
      </c>
      <c r="I263" s="418">
        <v>12736</v>
      </c>
      <c r="J263" s="419">
        <f t="shared" si="19"/>
        <v>100</v>
      </c>
      <c r="K263" s="322">
        <v>-1.6</v>
      </c>
      <c r="L263" s="288"/>
      <c r="M263" s="106"/>
      <c r="N263" s="106"/>
      <c r="O263" s="106"/>
      <c r="P263" s="106"/>
      <c r="Q263" s="106"/>
      <c r="R263" s="106"/>
    </row>
    <row r="264" spans="1:18" ht="12.75">
      <c r="A264" s="306" t="s">
        <v>306</v>
      </c>
      <c r="B264" s="400">
        <v>19140</v>
      </c>
      <c r="C264" s="320">
        <v>21243.8</v>
      </c>
      <c r="D264" s="416">
        <v>21243.8</v>
      </c>
      <c r="E264" s="311">
        <f t="shared" si="17"/>
        <v>100</v>
      </c>
      <c r="F264" s="416">
        <v>21313</v>
      </c>
      <c r="G264" s="417">
        <f t="shared" si="18"/>
        <v>0.996753155351194</v>
      </c>
      <c r="H264" s="319">
        <v>12964.775</v>
      </c>
      <c r="I264" s="418">
        <v>12964.6</v>
      </c>
      <c r="J264" s="419">
        <f t="shared" si="19"/>
        <v>99.99865018868435</v>
      </c>
      <c r="K264" s="322">
        <v>0</v>
      </c>
      <c r="L264" s="288"/>
      <c r="M264" s="106"/>
      <c r="N264" s="106"/>
      <c r="O264" s="106"/>
      <c r="P264" s="106"/>
      <c r="Q264" s="106"/>
      <c r="R264" s="106"/>
    </row>
    <row r="265" spans="1:18" ht="12.75">
      <c r="A265" s="380" t="s">
        <v>307</v>
      </c>
      <c r="B265" s="400">
        <v>86018</v>
      </c>
      <c r="C265" s="320">
        <v>107394.8</v>
      </c>
      <c r="D265" s="416">
        <v>107394.8</v>
      </c>
      <c r="E265" s="311">
        <f t="shared" si="17"/>
        <v>100</v>
      </c>
      <c r="F265" s="416">
        <v>104600</v>
      </c>
      <c r="G265" s="417">
        <f t="shared" si="18"/>
        <v>1.0267189292543022</v>
      </c>
      <c r="H265" s="319">
        <v>50806.6</v>
      </c>
      <c r="I265" s="418">
        <v>50726.4</v>
      </c>
      <c r="J265" s="419">
        <f t="shared" si="19"/>
        <v>99.84214649277851</v>
      </c>
      <c r="K265" s="322">
        <v>-9.5</v>
      </c>
      <c r="L265" s="288"/>
      <c r="M265" s="106"/>
      <c r="N265" s="106"/>
      <c r="O265" s="106"/>
      <c r="P265" s="106"/>
      <c r="Q265" s="106"/>
      <c r="R265" s="106"/>
    </row>
    <row r="266" spans="1:18" ht="12.75">
      <c r="A266" s="428" t="s">
        <v>308</v>
      </c>
      <c r="B266" s="400">
        <v>25132</v>
      </c>
      <c r="C266" s="320">
        <v>27623.6</v>
      </c>
      <c r="D266" s="416">
        <v>27623.6</v>
      </c>
      <c r="E266" s="311">
        <f t="shared" si="17"/>
        <v>100</v>
      </c>
      <c r="F266" s="416">
        <v>29072</v>
      </c>
      <c r="G266" s="417">
        <f t="shared" si="18"/>
        <v>0.9501788662630709</v>
      </c>
      <c r="H266" s="319">
        <v>17086.55</v>
      </c>
      <c r="I266" s="418">
        <v>17084.8</v>
      </c>
      <c r="J266" s="419">
        <f t="shared" si="19"/>
        <v>99.98975802604973</v>
      </c>
      <c r="K266" s="322">
        <v>-1.3</v>
      </c>
      <c r="L266" s="288"/>
      <c r="M266" s="106"/>
      <c r="N266" s="106"/>
      <c r="O266" s="106"/>
      <c r="P266" s="106"/>
      <c r="Q266" s="106"/>
      <c r="R266" s="106"/>
    </row>
    <row r="267" spans="1:18" ht="12.75">
      <c r="A267" s="380" t="s">
        <v>309</v>
      </c>
      <c r="B267" s="400">
        <v>31422</v>
      </c>
      <c r="C267" s="320">
        <v>35133.5</v>
      </c>
      <c r="D267" s="416">
        <v>35133.5</v>
      </c>
      <c r="E267" s="311">
        <f t="shared" si="17"/>
        <v>100</v>
      </c>
      <c r="F267" s="416">
        <v>35755</v>
      </c>
      <c r="G267" s="417">
        <f t="shared" si="18"/>
        <v>0.9826178156901133</v>
      </c>
      <c r="H267" s="319">
        <v>17642.725</v>
      </c>
      <c r="I267" s="418">
        <v>17642.7</v>
      </c>
      <c r="J267" s="419">
        <f t="shared" si="19"/>
        <v>99.99985829853382</v>
      </c>
      <c r="K267" s="322">
        <v>-6.8</v>
      </c>
      <c r="L267" s="288"/>
      <c r="M267" s="106"/>
      <c r="N267" s="106"/>
      <c r="O267" s="106"/>
      <c r="P267" s="106"/>
      <c r="Q267" s="106"/>
      <c r="R267" s="106"/>
    </row>
    <row r="268" spans="1:18" ht="12.75">
      <c r="A268" s="380" t="s">
        <v>310</v>
      </c>
      <c r="B268" s="400">
        <v>51993</v>
      </c>
      <c r="C268" s="320">
        <v>55525.3</v>
      </c>
      <c r="D268" s="416">
        <v>55525.3</v>
      </c>
      <c r="E268" s="311">
        <f t="shared" si="17"/>
        <v>100</v>
      </c>
      <c r="F268" s="416">
        <v>55497</v>
      </c>
      <c r="G268" s="417">
        <f t="shared" si="18"/>
        <v>1.0005099374740978</v>
      </c>
      <c r="H268" s="319">
        <v>29811.425</v>
      </c>
      <c r="I268" s="418">
        <v>29811.4</v>
      </c>
      <c r="J268" s="419">
        <f t="shared" si="19"/>
        <v>99.99991613953377</v>
      </c>
      <c r="K268" s="322">
        <v>0.2</v>
      </c>
      <c r="L268" s="288"/>
      <c r="M268" s="106"/>
      <c r="N268" s="106"/>
      <c r="O268" s="106"/>
      <c r="P268" s="106"/>
      <c r="Q268" s="106"/>
      <c r="R268" s="106"/>
    </row>
    <row r="269" spans="1:18" ht="12.75">
      <c r="A269" s="380" t="s">
        <v>311</v>
      </c>
      <c r="B269" s="400">
        <v>42589</v>
      </c>
      <c r="C269" s="320">
        <v>51295.4</v>
      </c>
      <c r="D269" s="416">
        <v>51295.4</v>
      </c>
      <c r="E269" s="311">
        <f t="shared" si="17"/>
        <v>100</v>
      </c>
      <c r="F269" s="416">
        <v>48485</v>
      </c>
      <c r="G269" s="417">
        <f t="shared" si="18"/>
        <v>1.0579643188615035</v>
      </c>
      <c r="H269" s="319">
        <v>26507.925</v>
      </c>
      <c r="I269" s="418">
        <v>26507.93</v>
      </c>
      <c r="J269" s="419">
        <f t="shared" si="19"/>
        <v>100.00001886228364</v>
      </c>
      <c r="K269" s="322">
        <v>-1.7</v>
      </c>
      <c r="L269" s="288"/>
      <c r="M269" s="106"/>
      <c r="N269" s="106"/>
      <c r="O269" s="106"/>
      <c r="P269" s="106"/>
      <c r="Q269" s="106"/>
      <c r="R269" s="106"/>
    </row>
    <row r="270" spans="1:18" ht="12.75">
      <c r="A270" s="428" t="s">
        <v>312</v>
      </c>
      <c r="B270" s="400">
        <v>29677</v>
      </c>
      <c r="C270" s="320">
        <v>33458.3</v>
      </c>
      <c r="D270" s="416">
        <v>33458.3</v>
      </c>
      <c r="E270" s="311">
        <f t="shared" si="17"/>
        <v>100</v>
      </c>
      <c r="F270" s="416">
        <v>33913</v>
      </c>
      <c r="G270" s="417">
        <f t="shared" si="18"/>
        <v>0.986592162297644</v>
      </c>
      <c r="H270" s="319">
        <v>18394.75</v>
      </c>
      <c r="I270" s="418">
        <v>18394.8</v>
      </c>
      <c r="J270" s="419">
        <f t="shared" si="19"/>
        <v>100.00027181668682</v>
      </c>
      <c r="K270" s="322">
        <v>-1</v>
      </c>
      <c r="L270" s="288"/>
      <c r="M270" s="106"/>
      <c r="N270" s="106"/>
      <c r="O270" s="106"/>
      <c r="P270" s="106"/>
      <c r="Q270" s="106"/>
      <c r="R270" s="106"/>
    </row>
    <row r="271" spans="1:18" ht="12.75">
      <c r="A271" s="306" t="s">
        <v>313</v>
      </c>
      <c r="B271" s="429">
        <v>41692</v>
      </c>
      <c r="C271" s="309">
        <v>46443.2</v>
      </c>
      <c r="D271" s="308">
        <v>46443.2</v>
      </c>
      <c r="E271" s="311">
        <f t="shared" si="17"/>
        <v>100</v>
      </c>
      <c r="F271" s="308">
        <v>46450.4</v>
      </c>
      <c r="G271" s="417">
        <f t="shared" si="18"/>
        <v>0.999844995952672</v>
      </c>
      <c r="H271" s="308">
        <v>24714.6</v>
      </c>
      <c r="I271" s="308">
        <v>24714.6</v>
      </c>
      <c r="J271" s="419">
        <f t="shared" si="19"/>
        <v>100</v>
      </c>
      <c r="K271" s="314">
        <v>-0.3</v>
      </c>
      <c r="L271" s="288"/>
      <c r="M271" s="106"/>
      <c r="N271" s="106"/>
      <c r="O271" s="106"/>
      <c r="P271" s="106"/>
      <c r="Q271" s="106"/>
      <c r="R271" s="106"/>
    </row>
    <row r="272" spans="1:18" ht="12.75">
      <c r="A272" s="306" t="s">
        <v>314</v>
      </c>
      <c r="B272" s="429">
        <v>57338</v>
      </c>
      <c r="C272" s="309">
        <v>54786.6</v>
      </c>
      <c r="D272" s="308">
        <v>54786.5</v>
      </c>
      <c r="E272" s="311">
        <f t="shared" si="17"/>
        <v>99.99981747361582</v>
      </c>
      <c r="F272" s="308">
        <v>60958.4</v>
      </c>
      <c r="G272" s="417">
        <f t="shared" si="18"/>
        <v>0.8987522638389459</v>
      </c>
      <c r="H272" s="308">
        <v>26875.175</v>
      </c>
      <c r="I272" s="308">
        <v>26870.2</v>
      </c>
      <c r="J272" s="419">
        <f t="shared" si="19"/>
        <v>99.98148849263308</v>
      </c>
      <c r="K272" s="314">
        <v>-0.3</v>
      </c>
      <c r="L272" s="288"/>
      <c r="M272" s="106"/>
      <c r="N272" s="106"/>
      <c r="O272" s="106"/>
      <c r="P272" s="106"/>
      <c r="Q272" s="106"/>
      <c r="R272" s="106"/>
    </row>
    <row r="273" spans="1:18" ht="13.5" thickBot="1">
      <c r="A273" s="290" t="s">
        <v>315</v>
      </c>
      <c r="B273" s="400">
        <v>61262</v>
      </c>
      <c r="C273" s="329">
        <v>72820.3</v>
      </c>
      <c r="D273" s="377">
        <v>72820.3</v>
      </c>
      <c r="E273" s="330">
        <f t="shared" si="17"/>
        <v>100</v>
      </c>
      <c r="F273" s="377">
        <v>71838</v>
      </c>
      <c r="G273" s="430">
        <f t="shared" si="18"/>
        <v>1.0136738216542778</v>
      </c>
      <c r="H273" s="431">
        <v>36766.075</v>
      </c>
      <c r="I273" s="432">
        <v>36766.1</v>
      </c>
      <c r="J273" s="433">
        <f t="shared" si="19"/>
        <v>100.00006799746777</v>
      </c>
      <c r="K273" s="334">
        <v>-3.8</v>
      </c>
      <c r="L273" s="288"/>
      <c r="M273" s="106"/>
      <c r="N273" s="106"/>
      <c r="O273" s="106"/>
      <c r="P273" s="106"/>
      <c r="Q273" s="106"/>
      <c r="R273" s="106"/>
    </row>
    <row r="274" spans="1:18" ht="13.5" thickBot="1">
      <c r="A274" s="434" t="s">
        <v>316</v>
      </c>
      <c r="B274" s="435">
        <v>4156307</v>
      </c>
      <c r="C274" s="436">
        <v>4821267.6</v>
      </c>
      <c r="D274" s="436">
        <v>4821029.2</v>
      </c>
      <c r="E274" s="437">
        <f>C274/D274*100</f>
        <v>100.00494500219995</v>
      </c>
      <c r="F274" s="436">
        <v>4664262.4</v>
      </c>
      <c r="G274" s="437">
        <f>D274/F274</f>
        <v>1.0336102016901965</v>
      </c>
      <c r="H274" s="436">
        <v>2713243.4</v>
      </c>
      <c r="I274" s="436">
        <v>2712737.2</v>
      </c>
      <c r="J274" s="438">
        <f>I274/H274*100</f>
        <v>99.9813433619704</v>
      </c>
      <c r="K274" s="439">
        <v>-189.5</v>
      </c>
      <c r="L274" s="288"/>
      <c r="M274" s="106"/>
      <c r="N274" s="106"/>
      <c r="O274" s="106"/>
      <c r="P274" s="106"/>
      <c r="Q274" s="106"/>
      <c r="R274" s="106"/>
    </row>
    <row r="275" spans="1:18" ht="13.5" thickTop="1">
      <c r="A275" s="440"/>
      <c r="B275" s="291" t="s">
        <v>30</v>
      </c>
      <c r="C275" s="292" t="s">
        <v>31</v>
      </c>
      <c r="D275" s="292" t="s">
        <v>62</v>
      </c>
      <c r="E275" s="293" t="s">
        <v>6</v>
      </c>
      <c r="F275" s="292" t="s">
        <v>62</v>
      </c>
      <c r="G275" s="292" t="s">
        <v>8</v>
      </c>
      <c r="H275" s="441"/>
      <c r="I275" s="441"/>
      <c r="J275" s="377"/>
      <c r="K275" s="442"/>
      <c r="L275" s="288"/>
      <c r="M275" s="106"/>
      <c r="N275" s="106"/>
      <c r="O275" s="106"/>
      <c r="P275" s="106"/>
      <c r="Q275" s="106"/>
      <c r="R275" s="106"/>
    </row>
    <row r="276" spans="1:18" ht="12.75">
      <c r="A276" s="295" t="s">
        <v>317</v>
      </c>
      <c r="B276" s="296"/>
      <c r="C276" s="297"/>
      <c r="D276" s="298" t="s">
        <v>88</v>
      </c>
      <c r="E276" s="293" t="s">
        <v>89</v>
      </c>
      <c r="F276" s="298" t="s">
        <v>88</v>
      </c>
      <c r="G276" s="292" t="s">
        <v>32</v>
      </c>
      <c r="H276" s="376"/>
      <c r="I276" s="443"/>
      <c r="J276" s="376"/>
      <c r="K276" s="444"/>
      <c r="L276" s="376"/>
      <c r="M276" s="106"/>
      <c r="N276" s="106"/>
      <c r="O276" s="106"/>
      <c r="P276" s="106"/>
      <c r="Q276" s="106"/>
      <c r="R276" s="106"/>
    </row>
    <row r="277" spans="1:18" ht="13.5" thickBot="1">
      <c r="A277" s="300"/>
      <c r="B277" s="301"/>
      <c r="C277" s="302"/>
      <c r="D277" s="303">
        <v>40543</v>
      </c>
      <c r="E277" s="304"/>
      <c r="F277" s="303">
        <v>40178</v>
      </c>
      <c r="G277" s="301"/>
      <c r="H277" s="304"/>
      <c r="I277" s="445"/>
      <c r="J277" s="446"/>
      <c r="K277" s="305"/>
      <c r="L277" s="376"/>
      <c r="M277" s="106"/>
      <c r="N277" s="106"/>
      <c r="O277" s="106"/>
      <c r="P277" s="106"/>
      <c r="Q277" s="106"/>
      <c r="R277" s="106"/>
    </row>
    <row r="278" spans="1:18" ht="13.5" thickTop="1">
      <c r="A278" s="447" t="s">
        <v>318</v>
      </c>
      <c r="B278" s="448">
        <v>28000</v>
      </c>
      <c r="C278" s="427">
        <v>15182</v>
      </c>
      <c r="D278" s="427">
        <v>15111.5</v>
      </c>
      <c r="E278" s="449">
        <f>D278/C278*100</f>
        <v>99.5356343037808</v>
      </c>
      <c r="F278" s="427">
        <v>14891</v>
      </c>
      <c r="G278" s="449">
        <f>D278/F278</f>
        <v>1.0148076019071923</v>
      </c>
      <c r="H278" s="450" t="s">
        <v>319</v>
      </c>
      <c r="I278" s="450"/>
      <c r="J278" s="451"/>
      <c r="K278" s="452"/>
      <c r="L278" s="376"/>
      <c r="M278" s="106"/>
      <c r="N278" s="106"/>
      <c r="O278" s="106"/>
      <c r="P278" s="106"/>
      <c r="Q278" s="106"/>
      <c r="R278" s="106"/>
    </row>
    <row r="279" spans="1:18" ht="13.5" thickBot="1">
      <c r="A279" s="453" t="s">
        <v>320</v>
      </c>
      <c r="B279" s="307">
        <v>10000</v>
      </c>
      <c r="C279" s="308">
        <v>744.6</v>
      </c>
      <c r="D279" s="308">
        <v>744.6</v>
      </c>
      <c r="E279" s="454">
        <f>D279/C279*100</f>
        <v>100</v>
      </c>
      <c r="F279" s="308">
        <v>820</v>
      </c>
      <c r="G279" s="455">
        <f>D279/F279</f>
        <v>0.9080487804878049</v>
      </c>
      <c r="H279" s="377" t="s">
        <v>321</v>
      </c>
      <c r="I279" s="377"/>
      <c r="J279" s="376"/>
      <c r="K279" s="444"/>
      <c r="L279" s="376"/>
      <c r="M279" s="106"/>
      <c r="N279" s="106"/>
      <c r="O279" s="106"/>
      <c r="P279" s="106"/>
      <c r="Q279" s="106"/>
      <c r="R279" s="106"/>
    </row>
    <row r="280" spans="1:18" ht="13.5" thickBot="1">
      <c r="A280" s="456" t="s">
        <v>53</v>
      </c>
      <c r="B280" s="457">
        <f>SUM(B278:B279)</f>
        <v>38000</v>
      </c>
      <c r="C280" s="458">
        <f>SUM(C278:C279)</f>
        <v>15926.6</v>
      </c>
      <c r="D280" s="458">
        <f>SUM(D278:D279)</f>
        <v>15856.1</v>
      </c>
      <c r="E280" s="459">
        <f>D280/C280*100</f>
        <v>99.55734431705449</v>
      </c>
      <c r="F280" s="458">
        <f>SUM(F278:F279)</f>
        <v>15711</v>
      </c>
      <c r="G280" s="460">
        <f>D280/F280</f>
        <v>1.0092355674368276</v>
      </c>
      <c r="H280" s="461"/>
      <c r="I280" s="462"/>
      <c r="J280" s="463"/>
      <c r="K280" s="464"/>
      <c r="L280" s="376"/>
      <c r="M280" s="106"/>
      <c r="N280" s="106"/>
      <c r="O280" s="106"/>
      <c r="P280" s="106"/>
      <c r="Q280" s="106"/>
      <c r="R280" s="106"/>
    </row>
    <row r="281" spans="1:18" ht="12.75">
      <c r="A281" s="456" t="s">
        <v>322</v>
      </c>
      <c r="B281" s="465"/>
      <c r="C281" s="466"/>
      <c r="D281" s="466"/>
      <c r="E281" s="467"/>
      <c r="F281" s="466"/>
      <c r="G281" s="468"/>
      <c r="H281" s="462"/>
      <c r="I281" s="462"/>
      <c r="J281" s="463"/>
      <c r="K281" s="464"/>
      <c r="L281" s="288"/>
      <c r="M281" s="106"/>
      <c r="N281" s="106"/>
      <c r="O281" s="106"/>
      <c r="P281" s="106"/>
      <c r="Q281" s="106"/>
      <c r="R281" s="106"/>
    </row>
    <row r="282" spans="1:18" ht="13.5" thickBot="1">
      <c r="A282" s="469" t="s">
        <v>323</v>
      </c>
      <c r="B282" s="470">
        <f>B280+B274+B34+B33+B32+B31+B30+B29+B18</f>
        <v>8398289.6</v>
      </c>
      <c r="C282" s="471">
        <f>C280+C274+C34+C33+C32+C31+C30+C29+C18</f>
        <v>10451336.000000002</v>
      </c>
      <c r="D282" s="471">
        <f>D280+D274+D34+D33+D32+D31+D30+D29+D18</f>
        <v>10408138.799999999</v>
      </c>
      <c r="E282" s="472">
        <f>D282/C282*100</f>
        <v>99.58668250642786</v>
      </c>
      <c r="F282" s="471">
        <f>F280+F274+F34+F33+F32+F31+F30+F29+F18</f>
        <v>10229572.3</v>
      </c>
      <c r="G282" s="472">
        <f>D282/F282</f>
        <v>1.0174559106444752</v>
      </c>
      <c r="H282" s="473"/>
      <c r="I282" s="473"/>
      <c r="J282" s="474"/>
      <c r="K282" s="475"/>
      <c r="L282" s="288"/>
      <c r="M282" s="106"/>
      <c r="N282" s="106"/>
      <c r="O282" s="106"/>
      <c r="P282" s="106"/>
      <c r="Q282" s="106"/>
      <c r="R282" s="106"/>
    </row>
    <row r="283" spans="1:18" ht="12.75">
      <c r="A283" s="295"/>
      <c r="B283" s="327"/>
      <c r="C283" s="328"/>
      <c r="D283" s="328"/>
      <c r="E283" s="330"/>
      <c r="F283" s="328"/>
      <c r="G283" s="330"/>
      <c r="H283" s="432"/>
      <c r="I283" s="377"/>
      <c r="J283" s="376"/>
      <c r="K283" s="444"/>
      <c r="L283" s="288"/>
      <c r="M283" s="106"/>
      <c r="N283" s="106"/>
      <c r="O283" s="106"/>
      <c r="P283" s="106"/>
      <c r="Q283" s="106"/>
      <c r="R283" s="106"/>
    </row>
    <row r="284" spans="1:18" ht="13.5" thickBot="1">
      <c r="A284" s="469" t="s">
        <v>324</v>
      </c>
      <c r="B284" s="470">
        <v>1731759.8</v>
      </c>
      <c r="C284" s="471">
        <v>2036320.4</v>
      </c>
      <c r="D284" s="471">
        <v>1984100.1</v>
      </c>
      <c r="E284" s="476">
        <f>D284/C284*100</f>
        <v>97.43555581921196</v>
      </c>
      <c r="F284" s="471">
        <v>1803185.1</v>
      </c>
      <c r="G284" s="476">
        <f>D284/F284</f>
        <v>1.1003307979862966</v>
      </c>
      <c r="H284" s="432"/>
      <c r="I284" s="377"/>
      <c r="J284" s="376"/>
      <c r="K284" s="444"/>
      <c r="L284" s="288"/>
      <c r="M284" s="106"/>
      <c r="N284" s="106"/>
      <c r="O284" s="106"/>
      <c r="P284" s="106"/>
      <c r="Q284" s="106"/>
      <c r="R284" s="106"/>
    </row>
    <row r="285" spans="1:18" ht="12.75">
      <c r="A285" s="290"/>
      <c r="B285" s="477"/>
      <c r="C285" s="478"/>
      <c r="D285" s="478"/>
      <c r="E285" s="479"/>
      <c r="F285" s="478"/>
      <c r="G285" s="479"/>
      <c r="H285" s="432"/>
      <c r="I285" s="377"/>
      <c r="J285" s="376"/>
      <c r="K285" s="444"/>
      <c r="L285" s="288"/>
      <c r="M285" s="106"/>
      <c r="N285" s="106"/>
      <c r="O285" s="106"/>
      <c r="P285" s="106"/>
      <c r="Q285" s="106"/>
      <c r="R285" s="106"/>
    </row>
    <row r="286" spans="1:18" ht="13.5" thickBot="1">
      <c r="A286" s="480" t="s">
        <v>325</v>
      </c>
      <c r="B286" s="481">
        <f>SUM(B282:B285)</f>
        <v>10130049.4</v>
      </c>
      <c r="C286" s="482">
        <f>SUM(C282:C285)</f>
        <v>12487656.400000002</v>
      </c>
      <c r="D286" s="482">
        <f>SUM(D282:D285)</f>
        <v>12392238.899999999</v>
      </c>
      <c r="E286" s="483">
        <f>D286/C286*100</f>
        <v>99.2359054658166</v>
      </c>
      <c r="F286" s="482">
        <f>SUM(F282:F285)</f>
        <v>12032757.4</v>
      </c>
      <c r="G286" s="483">
        <f>SUM(G282:G285)</f>
        <v>2.1177867086307716</v>
      </c>
      <c r="H286" s="424"/>
      <c r="I286" s="422"/>
      <c r="J286" s="484"/>
      <c r="K286" s="485"/>
      <c r="L286" s="288"/>
      <c r="M286" s="106"/>
      <c r="N286" s="106"/>
      <c r="O286" s="106"/>
      <c r="P286" s="106"/>
      <c r="Q286" s="106"/>
      <c r="R286" s="106"/>
    </row>
    <row r="287" spans="1:18" ht="13.5" thickTop="1">
      <c r="A287" s="288"/>
      <c r="B287" s="486"/>
      <c r="C287" s="486"/>
      <c r="D287" s="486"/>
      <c r="E287" s="288"/>
      <c r="F287" s="288"/>
      <c r="G287" s="288"/>
      <c r="H287" s="288"/>
      <c r="I287" s="288"/>
      <c r="J287" s="288"/>
      <c r="K287" s="288"/>
      <c r="L287" s="288"/>
      <c r="M287" s="106"/>
      <c r="N287" s="106"/>
      <c r="O287" s="106"/>
      <c r="P287" s="106"/>
      <c r="Q287" s="106"/>
      <c r="R287" s="106"/>
    </row>
    <row r="288" spans="1:18" ht="12.75">
      <c r="A288" s="288"/>
      <c r="B288" s="486"/>
      <c r="C288" s="486"/>
      <c r="D288" s="486"/>
      <c r="E288" s="288"/>
      <c r="F288" s="288"/>
      <c r="G288" s="288"/>
      <c r="H288" s="288"/>
      <c r="I288" s="288"/>
      <c r="J288" s="288"/>
      <c r="K288" s="288"/>
      <c r="L288" s="288"/>
      <c r="M288" s="106"/>
      <c r="N288" s="106"/>
      <c r="O288" s="106"/>
      <c r="P288" s="106"/>
      <c r="Q288" s="106"/>
      <c r="R288" s="106"/>
    </row>
    <row r="289" spans="1:18" ht="12.75">
      <c r="A289" s="288"/>
      <c r="B289" s="486"/>
      <c r="C289" s="486"/>
      <c r="D289" s="486"/>
      <c r="E289" s="288"/>
      <c r="F289" s="288"/>
      <c r="G289" s="288"/>
      <c r="H289" s="288"/>
      <c r="I289" s="288"/>
      <c r="J289" s="288"/>
      <c r="K289" s="288"/>
      <c r="L289" s="288"/>
      <c r="M289" s="106"/>
      <c r="N289" s="106"/>
      <c r="O289" s="106"/>
      <c r="P289" s="106"/>
      <c r="Q289" s="106"/>
      <c r="R289" s="106"/>
    </row>
    <row r="290" spans="1:18" ht="12.75">
      <c r="A290" s="288"/>
      <c r="B290" s="486"/>
      <c r="C290" s="486"/>
      <c r="D290" s="486"/>
      <c r="E290" s="288"/>
      <c r="F290" s="288"/>
      <c r="G290" s="288"/>
      <c r="H290" s="288"/>
      <c r="I290" s="288"/>
      <c r="J290" s="288"/>
      <c r="K290" s="288"/>
      <c r="L290" s="288"/>
      <c r="M290" s="106"/>
      <c r="N290" s="106"/>
      <c r="O290" s="106"/>
      <c r="P290" s="106"/>
      <c r="Q290" s="106"/>
      <c r="R290" s="106"/>
    </row>
    <row r="291" spans="1:18" ht="12.75">
      <c r="A291" s="288"/>
      <c r="B291" s="486"/>
      <c r="C291" s="486"/>
      <c r="D291" s="486"/>
      <c r="E291" s="288"/>
      <c r="F291" s="288"/>
      <c r="G291" s="288"/>
      <c r="H291" s="288"/>
      <c r="I291" s="288"/>
      <c r="J291" s="288"/>
      <c r="K291" s="288"/>
      <c r="L291" s="288"/>
      <c r="M291" s="106"/>
      <c r="N291" s="106"/>
      <c r="O291" s="106"/>
      <c r="P291" s="106"/>
      <c r="Q291" s="106"/>
      <c r="R291" s="106"/>
    </row>
    <row r="292" spans="1:18" ht="12.75">
      <c r="A292" s="288"/>
      <c r="B292" s="288"/>
      <c r="C292" s="288"/>
      <c r="D292" s="486"/>
      <c r="E292" s="288"/>
      <c r="F292" s="288"/>
      <c r="G292" s="288"/>
      <c r="H292" s="288"/>
      <c r="I292" s="288"/>
      <c r="J292" s="288"/>
      <c r="K292" s="288"/>
      <c r="L292" s="288"/>
      <c r="M292" s="106"/>
      <c r="N292" s="106"/>
      <c r="O292" s="106"/>
      <c r="P292" s="106"/>
      <c r="Q292" s="106"/>
      <c r="R292" s="106"/>
    </row>
    <row r="293" spans="1:18" ht="12.75">
      <c r="A293" s="288"/>
      <c r="B293" s="288"/>
      <c r="C293" s="288"/>
      <c r="D293" s="486"/>
      <c r="E293" s="288"/>
      <c r="F293" s="288"/>
      <c r="G293" s="288"/>
      <c r="H293" s="288"/>
      <c r="I293" s="288"/>
      <c r="J293" s="288"/>
      <c r="K293" s="288"/>
      <c r="L293" s="487"/>
      <c r="M293" s="106"/>
      <c r="N293" s="106"/>
      <c r="O293" s="106"/>
      <c r="P293" s="106"/>
      <c r="Q293" s="106"/>
      <c r="R293" s="106"/>
    </row>
    <row r="294" spans="1:18" ht="12.75">
      <c r="A294" s="288"/>
      <c r="B294" s="288"/>
      <c r="C294" s="288"/>
      <c r="D294" s="486"/>
      <c r="E294" s="288"/>
      <c r="F294" s="288"/>
      <c r="G294" s="288"/>
      <c r="H294" s="288"/>
      <c r="I294" s="288"/>
      <c r="J294" s="288"/>
      <c r="K294" s="288"/>
      <c r="L294" s="288"/>
      <c r="M294" s="106"/>
      <c r="N294" s="106"/>
      <c r="O294" s="106"/>
      <c r="P294" s="106"/>
      <c r="Q294" s="106"/>
      <c r="R294" s="106"/>
    </row>
    <row r="295" spans="1:18" ht="12.75">
      <c r="A295" s="288"/>
      <c r="B295" s="288"/>
      <c r="C295" s="288"/>
      <c r="D295" s="486"/>
      <c r="E295" s="288"/>
      <c r="F295" s="288"/>
      <c r="G295" s="288"/>
      <c r="H295" s="288"/>
      <c r="I295" s="288"/>
      <c r="J295" s="288"/>
      <c r="K295" s="288"/>
      <c r="L295" s="288"/>
      <c r="M295" s="106"/>
      <c r="N295" s="106"/>
      <c r="O295" s="106"/>
      <c r="P295" s="106"/>
      <c r="Q295" s="106"/>
      <c r="R295" s="106"/>
    </row>
    <row r="296" spans="1:18" ht="12.75">
      <c r="A296" s="288"/>
      <c r="B296" s="288"/>
      <c r="C296" s="288"/>
      <c r="D296" s="288"/>
      <c r="E296" s="288"/>
      <c r="F296" s="288"/>
      <c r="G296" s="288"/>
      <c r="H296" s="288"/>
      <c r="I296" s="288"/>
      <c r="J296" s="288"/>
      <c r="K296" s="288"/>
      <c r="L296" s="288"/>
      <c r="M296" s="106"/>
      <c r="N296" s="106"/>
      <c r="O296" s="106"/>
      <c r="P296" s="106"/>
      <c r="Q296" s="106"/>
      <c r="R296" s="106"/>
    </row>
    <row r="297" spans="1:18" ht="12.75">
      <c r="A297" s="288"/>
      <c r="B297" s="288"/>
      <c r="C297" s="288"/>
      <c r="D297" s="288"/>
      <c r="E297" s="288"/>
      <c r="F297" s="288"/>
      <c r="G297" s="288"/>
      <c r="H297" s="288"/>
      <c r="I297" s="288"/>
      <c r="J297" s="288"/>
      <c r="K297" s="288"/>
      <c r="L297" s="288"/>
      <c r="M297" s="106"/>
      <c r="N297" s="106"/>
      <c r="O297" s="106"/>
      <c r="P297" s="106"/>
      <c r="Q297" s="106"/>
      <c r="R297" s="106"/>
    </row>
    <row r="298" spans="1:18" ht="12.75">
      <c r="A298" s="288"/>
      <c r="B298" s="288"/>
      <c r="C298" s="288"/>
      <c r="D298" s="288"/>
      <c r="E298" s="288"/>
      <c r="F298" s="288"/>
      <c r="G298" s="288"/>
      <c r="H298" s="288"/>
      <c r="I298" s="288"/>
      <c r="J298" s="288"/>
      <c r="K298" s="288"/>
      <c r="L298" s="288"/>
      <c r="M298" s="106"/>
      <c r="N298" s="106"/>
      <c r="O298" s="106"/>
      <c r="P298" s="106"/>
      <c r="Q298" s="106"/>
      <c r="R298" s="106"/>
    </row>
    <row r="299" spans="1:18" ht="12.75">
      <c r="A299" s="367"/>
      <c r="B299" s="367"/>
      <c r="C299" s="367"/>
      <c r="D299" s="367"/>
      <c r="E299" s="367"/>
      <c r="F299" s="367"/>
      <c r="G299" s="367"/>
      <c r="H299" s="367"/>
      <c r="I299" s="367"/>
      <c r="J299" s="367"/>
      <c r="K299" s="367"/>
      <c r="L299" s="288"/>
      <c r="M299" s="106"/>
      <c r="N299" s="106"/>
      <c r="O299" s="106"/>
      <c r="P299" s="106"/>
      <c r="Q299" s="106"/>
      <c r="R299" s="106"/>
    </row>
    <row r="300" spans="1:18" ht="12.75">
      <c r="A300" s="367"/>
      <c r="B300" s="367"/>
      <c r="C300" s="367"/>
      <c r="D300" s="367"/>
      <c r="E300" s="367"/>
      <c r="F300" s="367"/>
      <c r="G300" s="367"/>
      <c r="H300" s="367"/>
      <c r="I300" s="367"/>
      <c r="J300" s="367"/>
      <c r="K300" s="367"/>
      <c r="L300" s="288"/>
      <c r="M300" s="106"/>
      <c r="N300" s="106"/>
      <c r="O300" s="106"/>
      <c r="P300" s="106"/>
      <c r="Q300" s="106"/>
      <c r="R300" s="106"/>
    </row>
    <row r="301" spans="1:18" ht="12.75">
      <c r="A301" s="367"/>
      <c r="B301" s="367"/>
      <c r="C301" s="367"/>
      <c r="D301" s="367"/>
      <c r="E301" s="367"/>
      <c r="F301" s="367"/>
      <c r="G301" s="367"/>
      <c r="H301" s="367"/>
      <c r="I301" s="367"/>
      <c r="J301" s="367"/>
      <c r="K301" s="367"/>
      <c r="L301" s="288"/>
      <c r="M301" s="106"/>
      <c r="N301" s="106"/>
      <c r="O301" s="106"/>
      <c r="P301" s="106"/>
      <c r="Q301" s="106"/>
      <c r="R301" s="106"/>
    </row>
    <row r="302" spans="1:18" ht="12.75">
      <c r="A302" s="367"/>
      <c r="B302" s="367"/>
      <c r="C302" s="367"/>
      <c r="D302" s="367"/>
      <c r="E302" s="367"/>
      <c r="F302" s="367"/>
      <c r="G302" s="367"/>
      <c r="H302" s="367"/>
      <c r="I302" s="367"/>
      <c r="J302" s="367"/>
      <c r="K302" s="367"/>
      <c r="L302" s="288"/>
      <c r="M302" s="106"/>
      <c r="N302" s="106"/>
      <c r="O302" s="106"/>
      <c r="P302" s="106"/>
      <c r="Q302" s="106"/>
      <c r="R302" s="106"/>
    </row>
    <row r="303" spans="1:18" ht="12.75">
      <c r="A303" s="488"/>
      <c r="B303" s="488"/>
      <c r="C303" s="488"/>
      <c r="D303" s="488"/>
      <c r="E303" s="488"/>
      <c r="F303" s="488"/>
      <c r="G303" s="488"/>
      <c r="H303" s="488"/>
      <c r="I303" s="488"/>
      <c r="J303" s="488"/>
      <c r="K303" s="488"/>
      <c r="L303" s="288"/>
      <c r="M303" s="106"/>
      <c r="N303" s="106"/>
      <c r="O303" s="106"/>
      <c r="P303" s="106"/>
      <c r="Q303" s="106"/>
      <c r="R303" s="106"/>
    </row>
    <row r="304" spans="1:18" ht="12.75">
      <c r="A304" s="488"/>
      <c r="B304" s="488"/>
      <c r="C304" s="488"/>
      <c r="D304" s="488"/>
      <c r="E304" s="488"/>
      <c r="F304" s="488"/>
      <c r="G304" s="488"/>
      <c r="H304" s="488"/>
      <c r="I304" s="488"/>
      <c r="J304" s="488"/>
      <c r="K304" s="488"/>
      <c r="L304" s="288"/>
      <c r="M304" s="106"/>
      <c r="N304" s="106"/>
      <c r="O304" s="106"/>
      <c r="P304" s="106"/>
      <c r="Q304" s="106"/>
      <c r="R304" s="106"/>
    </row>
    <row r="305" spans="1:18" ht="12.75">
      <c r="A305" s="488"/>
      <c r="B305" s="488"/>
      <c r="C305" s="488"/>
      <c r="D305" s="488"/>
      <c r="E305" s="488"/>
      <c r="F305" s="488"/>
      <c r="G305" s="488"/>
      <c r="H305" s="488"/>
      <c r="I305" s="488"/>
      <c r="J305" s="488"/>
      <c r="K305" s="488"/>
      <c r="L305" s="288"/>
      <c r="M305" s="106"/>
      <c r="N305" s="106"/>
      <c r="O305" s="106"/>
      <c r="P305" s="106"/>
      <c r="Q305" s="106"/>
      <c r="R305" s="106"/>
    </row>
    <row r="306" spans="1:18" ht="12.75">
      <c r="A306" s="488"/>
      <c r="B306" s="488"/>
      <c r="C306" s="488"/>
      <c r="D306" s="488"/>
      <c r="E306" s="488"/>
      <c r="F306" s="488"/>
      <c r="G306" s="488"/>
      <c r="H306" s="488"/>
      <c r="I306" s="488"/>
      <c r="J306" s="488"/>
      <c r="K306" s="488"/>
      <c r="L306" s="288"/>
      <c r="M306" s="106"/>
      <c r="N306" s="106"/>
      <c r="O306" s="106"/>
      <c r="P306" s="106"/>
      <c r="Q306" s="106"/>
      <c r="R306" s="106"/>
    </row>
    <row r="307" spans="1:18" ht="12.75">
      <c r="A307" s="488"/>
      <c r="B307" s="488"/>
      <c r="C307" s="488"/>
      <c r="D307" s="488"/>
      <c r="E307" s="488"/>
      <c r="F307" s="488"/>
      <c r="G307" s="488"/>
      <c r="H307" s="488"/>
      <c r="I307" s="488"/>
      <c r="J307" s="488"/>
      <c r="K307" s="488"/>
      <c r="L307" s="288"/>
      <c r="M307" s="106"/>
      <c r="N307" s="106"/>
      <c r="O307" s="106"/>
      <c r="P307" s="106"/>
      <c r="Q307" s="106"/>
      <c r="R307" s="106"/>
    </row>
    <row r="308" spans="1:18" ht="12.75">
      <c r="A308" s="488"/>
      <c r="B308" s="488"/>
      <c r="C308" s="488"/>
      <c r="D308" s="488"/>
      <c r="E308" s="488"/>
      <c r="F308" s="488"/>
      <c r="G308" s="488"/>
      <c r="H308" s="488"/>
      <c r="I308" s="488"/>
      <c r="J308" s="488"/>
      <c r="K308" s="488"/>
      <c r="L308" s="288"/>
      <c r="M308" s="106"/>
      <c r="N308" s="106"/>
      <c r="O308" s="106"/>
      <c r="P308" s="106"/>
      <c r="Q308" s="106"/>
      <c r="R308" s="106"/>
    </row>
    <row r="309" spans="1:18" ht="12.75">
      <c r="A309" s="488"/>
      <c r="B309" s="488"/>
      <c r="C309" s="488"/>
      <c r="D309" s="488"/>
      <c r="E309" s="488"/>
      <c r="F309" s="488"/>
      <c r="G309" s="488"/>
      <c r="H309" s="488"/>
      <c r="I309" s="488"/>
      <c r="J309" s="488"/>
      <c r="K309" s="488"/>
      <c r="L309" s="288"/>
      <c r="M309" s="106"/>
      <c r="N309" s="106"/>
      <c r="O309" s="106"/>
      <c r="P309" s="106"/>
      <c r="Q309" s="106"/>
      <c r="R309" s="106"/>
    </row>
    <row r="310" spans="12:18" ht="12.75">
      <c r="L310" s="106"/>
      <c r="M310" s="106"/>
      <c r="N310" s="106"/>
      <c r="O310" s="106"/>
      <c r="P310" s="106"/>
      <c r="Q310" s="106"/>
      <c r="R310" s="106"/>
    </row>
    <row r="311" spans="12:18" ht="12.75">
      <c r="L311" s="106"/>
      <c r="M311" s="106"/>
      <c r="N311" s="106"/>
      <c r="O311" s="106"/>
      <c r="P311" s="106"/>
      <c r="Q311" s="106"/>
      <c r="R311" s="106"/>
    </row>
    <row r="312" spans="12:18" ht="12.75">
      <c r="L312" s="106"/>
      <c r="M312" s="106"/>
      <c r="N312" s="106"/>
      <c r="O312" s="106"/>
      <c r="P312" s="106"/>
      <c r="Q312" s="106"/>
      <c r="R312" s="106"/>
    </row>
    <row r="313" spans="12:18" ht="12.75">
      <c r="L313" s="106"/>
      <c r="M313" s="106"/>
      <c r="N313" s="106"/>
      <c r="O313" s="106"/>
      <c r="P313" s="106"/>
      <c r="Q313" s="106"/>
      <c r="R313" s="106"/>
    </row>
    <row r="314" spans="12:18" ht="12.75">
      <c r="L314" s="106"/>
      <c r="M314" s="106"/>
      <c r="N314" s="106"/>
      <c r="O314" s="106"/>
      <c r="P314" s="106"/>
      <c r="Q314" s="106"/>
      <c r="R314" s="106"/>
    </row>
    <row r="315" spans="12:18" ht="12.75">
      <c r="L315" s="106"/>
      <c r="M315" s="106"/>
      <c r="N315" s="106"/>
      <c r="O315" s="106"/>
      <c r="P315" s="106"/>
      <c r="Q315" s="106"/>
      <c r="R315" s="106"/>
    </row>
    <row r="316" spans="12:18" ht="12.75">
      <c r="L316" s="106"/>
      <c r="M316" s="106"/>
      <c r="N316" s="106"/>
      <c r="O316" s="106"/>
      <c r="P316" s="106"/>
      <c r="Q316" s="106"/>
      <c r="R316" s="106"/>
    </row>
    <row r="317" spans="12:18" ht="12.75">
      <c r="L317" s="106"/>
      <c r="M317" s="106"/>
      <c r="N317" s="106"/>
      <c r="O317" s="106"/>
      <c r="P317" s="106"/>
      <c r="Q317" s="106"/>
      <c r="R317" s="106"/>
    </row>
    <row r="318" spans="12:18" ht="12.75">
      <c r="L318" s="106"/>
      <c r="M318" s="106"/>
      <c r="N318" s="106"/>
      <c r="O318" s="106"/>
      <c r="P318" s="106"/>
      <c r="Q318" s="106"/>
      <c r="R318" s="106"/>
    </row>
    <row r="319" spans="12:18" ht="12.75">
      <c r="L319" s="106"/>
      <c r="M319" s="106"/>
      <c r="N319" s="106"/>
      <c r="O319" s="106"/>
      <c r="P319" s="106"/>
      <c r="Q319" s="106"/>
      <c r="R319" s="106"/>
    </row>
    <row r="320" spans="12:18" ht="12.75">
      <c r="L320" s="106"/>
      <c r="M320" s="106"/>
      <c r="N320" s="106"/>
      <c r="O320" s="106"/>
      <c r="P320" s="106"/>
      <c r="Q320" s="106"/>
      <c r="R320" s="106"/>
    </row>
    <row r="321" spans="12:18" ht="12.75">
      <c r="L321" s="106"/>
      <c r="M321" s="106"/>
      <c r="N321" s="106"/>
      <c r="O321" s="106"/>
      <c r="P321" s="106"/>
      <c r="Q321" s="106"/>
      <c r="R321" s="106"/>
    </row>
    <row r="322" spans="12:18" ht="12.75">
      <c r="L322" s="106"/>
      <c r="M322" s="106"/>
      <c r="N322" s="106"/>
      <c r="O322" s="106"/>
      <c r="P322" s="106"/>
      <c r="Q322" s="106"/>
      <c r="R322" s="106"/>
    </row>
    <row r="323" spans="12:18" ht="12.75">
      <c r="L323" s="106"/>
      <c r="M323" s="106"/>
      <c r="N323" s="106"/>
      <c r="O323" s="106"/>
      <c r="P323" s="106"/>
      <c r="Q323" s="106"/>
      <c r="R323" s="106"/>
    </row>
    <row r="324" spans="12:18" ht="12.75">
      <c r="L324" s="106"/>
      <c r="M324" s="106"/>
      <c r="N324" s="106"/>
      <c r="O324" s="106"/>
      <c r="P324" s="106"/>
      <c r="Q324" s="106"/>
      <c r="R324" s="106"/>
    </row>
    <row r="325" spans="12:18" ht="12.75">
      <c r="L325" s="106"/>
      <c r="M325" s="106"/>
      <c r="N325" s="106"/>
      <c r="O325" s="106"/>
      <c r="P325" s="106"/>
      <c r="Q325" s="106"/>
      <c r="R325" s="106"/>
    </row>
    <row r="326" spans="12:18" ht="12.75">
      <c r="L326" s="106"/>
      <c r="M326" s="106"/>
      <c r="N326" s="106"/>
      <c r="O326" s="106"/>
      <c r="P326" s="106"/>
      <c r="Q326" s="106"/>
      <c r="R326" s="106"/>
    </row>
    <row r="327" spans="12:18" ht="12.75">
      <c r="L327" s="106"/>
      <c r="M327" s="106"/>
      <c r="N327" s="106"/>
      <c r="O327" s="106"/>
      <c r="P327" s="106"/>
      <c r="Q327" s="106"/>
      <c r="R327" s="106"/>
    </row>
    <row r="328" spans="12:18" ht="12.75">
      <c r="L328" s="106"/>
      <c r="M328" s="106"/>
      <c r="N328" s="106"/>
      <c r="O328" s="106"/>
      <c r="P328" s="106"/>
      <c r="Q328" s="106"/>
      <c r="R328" s="106"/>
    </row>
    <row r="329" spans="12:18" ht="12.75">
      <c r="L329" s="106"/>
      <c r="M329" s="106"/>
      <c r="N329" s="106"/>
      <c r="O329" s="106"/>
      <c r="P329" s="106"/>
      <c r="Q329" s="106"/>
      <c r="R329" s="106"/>
    </row>
    <row r="330" spans="12:18" ht="12.75">
      <c r="L330" s="106"/>
      <c r="M330" s="106"/>
      <c r="N330" s="106"/>
      <c r="O330" s="106"/>
      <c r="P330" s="106"/>
      <c r="Q330" s="106"/>
      <c r="R330" s="106"/>
    </row>
    <row r="331" spans="12:18" ht="12.75">
      <c r="L331" s="106"/>
      <c r="M331" s="106"/>
      <c r="N331" s="106"/>
      <c r="O331" s="106"/>
      <c r="P331" s="106"/>
      <c r="Q331" s="106"/>
      <c r="R331" s="106"/>
    </row>
    <row r="332" spans="12:18" ht="12.75">
      <c r="L332" s="106"/>
      <c r="M332" s="106"/>
      <c r="N332" s="106"/>
      <c r="O332" s="106"/>
      <c r="P332" s="106"/>
      <c r="Q332" s="106"/>
      <c r="R332" s="106"/>
    </row>
    <row r="333" spans="12:18" ht="12.75">
      <c r="L333" s="106"/>
      <c r="M333" s="106"/>
      <c r="N333" s="106"/>
      <c r="O333" s="106"/>
      <c r="P333" s="106"/>
      <c r="Q333" s="106"/>
      <c r="R333" s="106"/>
    </row>
    <row r="334" spans="12:18" ht="12.75">
      <c r="L334" s="106"/>
      <c r="M334" s="106"/>
      <c r="N334" s="106"/>
      <c r="O334" s="106"/>
      <c r="P334" s="106"/>
      <c r="Q334" s="106"/>
      <c r="R334" s="106"/>
    </row>
    <row r="335" spans="12:18" ht="12.75">
      <c r="L335" s="106"/>
      <c r="M335" s="106"/>
      <c r="N335" s="106"/>
      <c r="O335" s="106"/>
      <c r="P335" s="106"/>
      <c r="Q335" s="106"/>
      <c r="R335" s="106"/>
    </row>
    <row r="336" spans="12:18" ht="12.75">
      <c r="L336" s="106"/>
      <c r="M336" s="106"/>
      <c r="N336" s="106"/>
      <c r="O336" s="106"/>
      <c r="P336" s="106"/>
      <c r="Q336" s="106"/>
      <c r="R336" s="106"/>
    </row>
    <row r="337" spans="12:18" ht="12.75">
      <c r="L337" s="106"/>
      <c r="M337" s="106"/>
      <c r="N337" s="106"/>
      <c r="O337" s="106"/>
      <c r="P337" s="106"/>
      <c r="Q337" s="106"/>
      <c r="R337" s="106"/>
    </row>
    <row r="338" spans="12:18" ht="12.75">
      <c r="L338" s="106"/>
      <c r="M338" s="106"/>
      <c r="N338" s="106"/>
      <c r="O338" s="106"/>
      <c r="P338" s="106"/>
      <c r="Q338" s="106"/>
      <c r="R338" s="106"/>
    </row>
    <row r="339" spans="12:18" ht="12.75">
      <c r="L339" s="106"/>
      <c r="M339" s="106"/>
      <c r="N339" s="106"/>
      <c r="O339" s="106"/>
      <c r="P339" s="106"/>
      <c r="Q339" s="106"/>
      <c r="R339" s="106"/>
    </row>
    <row r="340" spans="12:18" ht="12.75">
      <c r="L340" s="106"/>
      <c r="M340" s="106"/>
      <c r="N340" s="106"/>
      <c r="O340" s="106"/>
      <c r="P340" s="106"/>
      <c r="Q340" s="106"/>
      <c r="R340" s="106"/>
    </row>
    <row r="341" spans="12:18" ht="12.75">
      <c r="L341" s="106"/>
      <c r="M341" s="106"/>
      <c r="N341" s="106"/>
      <c r="O341" s="106"/>
      <c r="P341" s="106"/>
      <c r="Q341" s="106"/>
      <c r="R341" s="106"/>
    </row>
    <row r="342" spans="12:18" ht="12.75">
      <c r="L342" s="106"/>
      <c r="M342" s="106"/>
      <c r="N342" s="106"/>
      <c r="O342" s="106"/>
      <c r="P342" s="106"/>
      <c r="Q342" s="106"/>
      <c r="R342" s="106"/>
    </row>
    <row r="343" spans="12:18" ht="12.75">
      <c r="L343" s="106"/>
      <c r="M343" s="106"/>
      <c r="N343" s="106"/>
      <c r="O343" s="106"/>
      <c r="P343" s="106"/>
      <c r="Q343" s="106"/>
      <c r="R343" s="106"/>
    </row>
    <row r="344" spans="12:18" ht="12.75">
      <c r="L344" s="106"/>
      <c r="M344" s="106"/>
      <c r="N344" s="106"/>
      <c r="O344" s="106"/>
      <c r="P344" s="106"/>
      <c r="Q344" s="106"/>
      <c r="R344" s="106"/>
    </row>
    <row r="345" spans="12:18" ht="12.75">
      <c r="L345" s="106"/>
      <c r="M345" s="106"/>
      <c r="N345" s="106"/>
      <c r="O345" s="106"/>
      <c r="P345" s="106"/>
      <c r="Q345" s="106"/>
      <c r="R345" s="106"/>
    </row>
    <row r="346" spans="12:18" ht="12.75">
      <c r="L346" s="106"/>
      <c r="M346" s="106"/>
      <c r="N346" s="106"/>
      <c r="O346" s="106"/>
      <c r="P346" s="106"/>
      <c r="Q346" s="106"/>
      <c r="R346" s="106"/>
    </row>
    <row r="347" spans="12:18" ht="12.75">
      <c r="L347" s="106"/>
      <c r="M347" s="106"/>
      <c r="N347" s="106"/>
      <c r="O347" s="106"/>
      <c r="P347" s="106"/>
      <c r="Q347" s="106"/>
      <c r="R347" s="106"/>
    </row>
    <row r="348" spans="12:18" ht="12.75">
      <c r="L348" s="106"/>
      <c r="M348" s="106"/>
      <c r="N348" s="106"/>
      <c r="O348" s="106"/>
      <c r="P348" s="106"/>
      <c r="Q348" s="106"/>
      <c r="R348" s="106"/>
    </row>
    <row r="349" spans="12:18" ht="12.75">
      <c r="L349" s="106"/>
      <c r="M349" s="106"/>
      <c r="N349" s="106"/>
      <c r="O349" s="106"/>
      <c r="P349" s="106"/>
      <c r="Q349" s="106"/>
      <c r="R349" s="106"/>
    </row>
    <row r="350" spans="12:18" ht="12.75">
      <c r="L350" s="106"/>
      <c r="M350" s="106"/>
      <c r="N350" s="106"/>
      <c r="O350" s="106"/>
      <c r="P350" s="106"/>
      <c r="Q350" s="106"/>
      <c r="R350" s="106"/>
    </row>
    <row r="351" spans="12:18" ht="12.75">
      <c r="L351" s="106"/>
      <c r="M351" s="106"/>
      <c r="N351" s="106"/>
      <c r="O351" s="106"/>
      <c r="P351" s="106"/>
      <c r="Q351" s="106"/>
      <c r="R351" s="106"/>
    </row>
    <row r="352" spans="12:18" ht="12.75">
      <c r="L352" s="106"/>
      <c r="M352" s="106"/>
      <c r="N352" s="106"/>
      <c r="O352" s="106"/>
      <c r="P352" s="106"/>
      <c r="Q352" s="106"/>
      <c r="R352" s="106"/>
    </row>
    <row r="353" spans="12:18" ht="12.75">
      <c r="L353" s="106"/>
      <c r="M353" s="106"/>
      <c r="N353" s="106"/>
      <c r="O353" s="106"/>
      <c r="P353" s="106"/>
      <c r="Q353" s="106"/>
      <c r="R353" s="106"/>
    </row>
    <row r="354" spans="12:18" ht="12.75">
      <c r="L354" s="106"/>
      <c r="M354" s="106"/>
      <c r="N354" s="106"/>
      <c r="O354" s="106"/>
      <c r="P354" s="106"/>
      <c r="Q354" s="106"/>
      <c r="R354" s="106"/>
    </row>
    <row r="355" spans="12:18" ht="12.75">
      <c r="L355" s="106"/>
      <c r="M355" s="106"/>
      <c r="N355" s="106"/>
      <c r="O355" s="106"/>
      <c r="P355" s="106"/>
      <c r="Q355" s="106"/>
      <c r="R355" s="106"/>
    </row>
    <row r="356" spans="12:18" ht="12.75">
      <c r="L356" s="106"/>
      <c r="M356" s="106"/>
      <c r="N356" s="106"/>
      <c r="O356" s="106"/>
      <c r="P356" s="106"/>
      <c r="Q356" s="106"/>
      <c r="R356" s="106"/>
    </row>
    <row r="357" spans="12:18" ht="12.75">
      <c r="L357" s="106"/>
      <c r="M357" s="106"/>
      <c r="N357" s="106"/>
      <c r="O357" s="106"/>
      <c r="P357" s="106"/>
      <c r="Q357" s="106"/>
      <c r="R357" s="106"/>
    </row>
    <row r="358" spans="12:18" ht="12.75">
      <c r="L358" s="106"/>
      <c r="M358" s="106"/>
      <c r="N358" s="106"/>
      <c r="O358" s="106"/>
      <c r="P358" s="106"/>
      <c r="Q358" s="106"/>
      <c r="R358" s="106"/>
    </row>
    <row r="359" spans="12:18" ht="12.75">
      <c r="L359" s="106"/>
      <c r="M359" s="106"/>
      <c r="N359" s="106"/>
      <c r="O359" s="106"/>
      <c r="P359" s="106"/>
      <c r="Q359" s="106"/>
      <c r="R359" s="106"/>
    </row>
    <row r="360" spans="12:18" ht="12.75">
      <c r="L360" s="106"/>
      <c r="M360" s="106"/>
      <c r="N360" s="106"/>
      <c r="O360" s="106"/>
      <c r="P360" s="106"/>
      <c r="Q360" s="106"/>
      <c r="R360" s="106"/>
    </row>
    <row r="361" spans="12:18" ht="12.75">
      <c r="L361" s="106"/>
      <c r="M361" s="106"/>
      <c r="N361" s="106"/>
      <c r="O361" s="106"/>
      <c r="P361" s="106"/>
      <c r="Q361" s="106"/>
      <c r="R361" s="106"/>
    </row>
    <row r="362" spans="12:18" ht="12.75">
      <c r="L362" s="106"/>
      <c r="M362" s="106"/>
      <c r="N362" s="106"/>
      <c r="O362" s="106"/>
      <c r="P362" s="106"/>
      <c r="Q362" s="106"/>
      <c r="R362" s="106"/>
    </row>
    <row r="363" spans="12:18" ht="12.75">
      <c r="L363" s="106"/>
      <c r="M363" s="106"/>
      <c r="N363" s="106"/>
      <c r="O363" s="106"/>
      <c r="P363" s="106"/>
      <c r="Q363" s="106"/>
      <c r="R363" s="106"/>
    </row>
    <row r="364" spans="12:18" ht="12.75">
      <c r="L364" s="106"/>
      <c r="M364" s="106"/>
      <c r="N364" s="106"/>
      <c r="O364" s="106"/>
      <c r="P364" s="106"/>
      <c r="Q364" s="106"/>
      <c r="R364" s="106"/>
    </row>
    <row r="365" spans="12:18" ht="12.75">
      <c r="L365" s="106"/>
      <c r="M365" s="106"/>
      <c r="N365" s="106"/>
      <c r="O365" s="106"/>
      <c r="P365" s="106"/>
      <c r="Q365" s="106"/>
      <c r="R365" s="106"/>
    </row>
    <row r="366" spans="12:18" ht="12.75">
      <c r="L366" s="106"/>
      <c r="M366" s="106"/>
      <c r="N366" s="106"/>
      <c r="O366" s="106"/>
      <c r="P366" s="106"/>
      <c r="Q366" s="106"/>
      <c r="R366" s="106"/>
    </row>
    <row r="367" spans="12:18" ht="12.75">
      <c r="L367" s="106"/>
      <c r="M367" s="106"/>
      <c r="N367" s="106"/>
      <c r="O367" s="106"/>
      <c r="P367" s="106"/>
      <c r="Q367" s="106"/>
      <c r="R367" s="106"/>
    </row>
    <row r="368" spans="12:18" ht="12.75">
      <c r="L368" s="106"/>
      <c r="M368" s="106"/>
      <c r="N368" s="106"/>
      <c r="O368" s="106"/>
      <c r="P368" s="106"/>
      <c r="Q368" s="106"/>
      <c r="R368" s="106"/>
    </row>
    <row r="369" spans="12:18" ht="12.75">
      <c r="L369" s="106"/>
      <c r="M369" s="106"/>
      <c r="N369" s="106"/>
      <c r="O369" s="106"/>
      <c r="P369" s="106"/>
      <c r="Q369" s="106"/>
      <c r="R369" s="106"/>
    </row>
    <row r="370" spans="12:18" ht="12.75">
      <c r="L370" s="106"/>
      <c r="M370" s="106"/>
      <c r="N370" s="106"/>
      <c r="O370" s="106"/>
      <c r="P370" s="106"/>
      <c r="Q370" s="106"/>
      <c r="R370" s="106"/>
    </row>
    <row r="371" spans="12:18" ht="12.75">
      <c r="L371" s="106"/>
      <c r="M371" s="106"/>
      <c r="N371" s="106"/>
      <c r="O371" s="106"/>
      <c r="P371" s="106"/>
      <c r="Q371" s="106"/>
      <c r="R371" s="106"/>
    </row>
    <row r="372" spans="12:18" ht="12.75">
      <c r="L372" s="106"/>
      <c r="M372" s="106"/>
      <c r="N372" s="106"/>
      <c r="O372" s="106"/>
      <c r="P372" s="106"/>
      <c r="Q372" s="106"/>
      <c r="R372" s="106"/>
    </row>
    <row r="373" spans="12:18" ht="12.75">
      <c r="L373" s="106"/>
      <c r="M373" s="106"/>
      <c r="N373" s="106"/>
      <c r="O373" s="106"/>
      <c r="P373" s="106"/>
      <c r="Q373" s="106"/>
      <c r="R373" s="106"/>
    </row>
    <row r="374" spans="12:18" ht="12.75">
      <c r="L374" s="106"/>
      <c r="M374" s="106"/>
      <c r="N374" s="106"/>
      <c r="O374" s="106"/>
      <c r="P374" s="106"/>
      <c r="Q374" s="106"/>
      <c r="R374" s="106"/>
    </row>
    <row r="375" spans="12:18" ht="12.75">
      <c r="L375" s="106"/>
      <c r="M375" s="106"/>
      <c r="N375" s="106"/>
      <c r="O375" s="106"/>
      <c r="P375" s="106"/>
      <c r="Q375" s="106"/>
      <c r="R375" s="106"/>
    </row>
    <row r="376" spans="12:18" ht="12.75">
      <c r="L376" s="169"/>
      <c r="M376" s="106"/>
      <c r="N376" s="106"/>
      <c r="O376" s="106"/>
      <c r="P376" s="106"/>
      <c r="Q376" s="106"/>
      <c r="R376" s="106"/>
    </row>
    <row r="377" spans="12:18" ht="12.75">
      <c r="L377" s="169"/>
      <c r="M377" s="106"/>
      <c r="N377" s="106"/>
      <c r="O377" s="106"/>
      <c r="P377" s="106"/>
      <c r="Q377" s="106"/>
      <c r="R377" s="106"/>
    </row>
    <row r="378" spans="12:18" ht="12.75">
      <c r="L378" s="169"/>
      <c r="M378" s="106"/>
      <c r="N378" s="106"/>
      <c r="O378" s="106"/>
      <c r="P378" s="106"/>
      <c r="Q378" s="106"/>
      <c r="R378" s="106"/>
    </row>
    <row r="379" spans="12:18" ht="12.75">
      <c r="L379" s="106"/>
      <c r="M379" s="106"/>
      <c r="N379" s="106"/>
      <c r="O379" s="106"/>
      <c r="P379" s="106"/>
      <c r="Q379" s="106"/>
      <c r="R379" s="106"/>
    </row>
    <row r="380" spans="12:18" ht="12.75">
      <c r="L380" s="106"/>
      <c r="M380" s="106"/>
      <c r="N380" s="106"/>
      <c r="O380" s="106"/>
      <c r="P380" s="106"/>
      <c r="Q380" s="106"/>
      <c r="R380" s="106"/>
    </row>
    <row r="381" spans="12:18" ht="12.75">
      <c r="L381" s="106"/>
      <c r="M381" s="106"/>
      <c r="N381" s="106"/>
      <c r="O381" s="106"/>
      <c r="P381" s="106"/>
      <c r="Q381" s="106"/>
      <c r="R381" s="106"/>
    </row>
    <row r="382" spans="12:18" ht="12.75">
      <c r="L382" s="106"/>
      <c r="M382" s="106"/>
      <c r="N382" s="106"/>
      <c r="O382" s="106"/>
      <c r="P382" s="106"/>
      <c r="Q382" s="106"/>
      <c r="R382" s="106"/>
    </row>
    <row r="383" spans="12:18" ht="12.75">
      <c r="L383" s="106"/>
      <c r="M383" s="106"/>
      <c r="N383" s="106"/>
      <c r="O383" s="106"/>
      <c r="P383" s="106"/>
      <c r="Q383" s="106"/>
      <c r="R383" s="106"/>
    </row>
    <row r="384" spans="12:18" ht="12.75">
      <c r="L384" s="106"/>
      <c r="M384" s="106"/>
      <c r="N384" s="106"/>
      <c r="O384" s="106"/>
      <c r="P384" s="106"/>
      <c r="Q384" s="106"/>
      <c r="R384" s="106"/>
    </row>
    <row r="385" spans="12:18" ht="12.75">
      <c r="L385" s="106"/>
      <c r="M385" s="106"/>
      <c r="N385" s="106"/>
      <c r="O385" s="106"/>
      <c r="P385" s="106"/>
      <c r="Q385" s="106"/>
      <c r="R385" s="106"/>
    </row>
    <row r="386" spans="12:18" ht="12.75">
      <c r="L386" s="106"/>
      <c r="M386" s="106"/>
      <c r="N386" s="106"/>
      <c r="O386" s="106"/>
      <c r="P386" s="106"/>
      <c r="Q386" s="106"/>
      <c r="R386" s="106"/>
    </row>
    <row r="387" spans="12:18" ht="12.75">
      <c r="L387" s="106"/>
      <c r="M387" s="106"/>
      <c r="N387" s="106"/>
      <c r="O387" s="106"/>
      <c r="P387" s="106"/>
      <c r="Q387" s="106"/>
      <c r="R387" s="106"/>
    </row>
    <row r="388" spans="12:18" ht="12.75">
      <c r="L388" s="106"/>
      <c r="M388" s="106"/>
      <c r="N388" s="106"/>
      <c r="O388" s="106"/>
      <c r="P388" s="106"/>
      <c r="Q388" s="106"/>
      <c r="R388" s="106"/>
    </row>
    <row r="389" spans="12:18" ht="12.75">
      <c r="L389" s="106"/>
      <c r="M389" s="106"/>
      <c r="N389" s="106"/>
      <c r="O389" s="106"/>
      <c r="P389" s="106"/>
      <c r="Q389" s="106"/>
      <c r="R389" s="106"/>
    </row>
    <row r="390" spans="12:18" ht="12.75">
      <c r="L390" s="106"/>
      <c r="M390" s="106"/>
      <c r="N390" s="106"/>
      <c r="O390" s="106"/>
      <c r="P390" s="106"/>
      <c r="Q390" s="106"/>
      <c r="R390" s="106"/>
    </row>
    <row r="391" spans="12:18" ht="12.75">
      <c r="L391" s="106"/>
      <c r="M391" s="106"/>
      <c r="N391" s="106"/>
      <c r="O391" s="106"/>
      <c r="P391" s="106"/>
      <c r="Q391" s="106"/>
      <c r="R391" s="106"/>
    </row>
    <row r="392" spans="12:18" ht="12.75">
      <c r="L392" s="106"/>
      <c r="M392" s="106"/>
      <c r="N392" s="106"/>
      <c r="O392" s="106"/>
      <c r="P392" s="106"/>
      <c r="Q392" s="106"/>
      <c r="R392" s="106"/>
    </row>
    <row r="393" spans="12:18" ht="12.75">
      <c r="L393" s="106"/>
      <c r="M393" s="106"/>
      <c r="N393" s="106"/>
      <c r="O393" s="106"/>
      <c r="P393" s="106"/>
      <c r="Q393" s="106"/>
      <c r="R393" s="106"/>
    </row>
    <row r="394" spans="12:18" ht="12.75">
      <c r="L394" s="106"/>
      <c r="M394" s="106"/>
      <c r="N394" s="106"/>
      <c r="O394" s="106"/>
      <c r="P394" s="106"/>
      <c r="Q394" s="106"/>
      <c r="R394" s="106"/>
    </row>
    <row r="395" spans="12:18" ht="12.75">
      <c r="L395" s="106"/>
      <c r="M395" s="106"/>
      <c r="N395" s="106"/>
      <c r="O395" s="106"/>
      <c r="P395" s="106"/>
      <c r="Q395" s="106"/>
      <c r="R395" s="106"/>
    </row>
    <row r="396" spans="12:18" ht="12.75">
      <c r="L396" s="106"/>
      <c r="M396" s="106"/>
      <c r="N396" s="106"/>
      <c r="O396" s="106"/>
      <c r="P396" s="106"/>
      <c r="Q396" s="106"/>
      <c r="R396" s="106"/>
    </row>
    <row r="397" spans="12:18" ht="12.75">
      <c r="L397" s="106"/>
      <c r="M397" s="106"/>
      <c r="N397" s="106"/>
      <c r="O397" s="106"/>
      <c r="P397" s="106"/>
      <c r="Q397" s="106"/>
      <c r="R397" s="106"/>
    </row>
    <row r="398" spans="12:18" ht="12.75">
      <c r="L398" s="106"/>
      <c r="M398" s="106"/>
      <c r="N398" s="106"/>
      <c r="O398" s="106"/>
      <c r="P398" s="106"/>
      <c r="Q398" s="106"/>
      <c r="R398" s="106"/>
    </row>
    <row r="399" spans="12:18" ht="12.75">
      <c r="L399" s="106"/>
      <c r="M399" s="106"/>
      <c r="N399" s="106"/>
      <c r="O399" s="106"/>
      <c r="P399" s="106"/>
      <c r="Q399" s="106"/>
      <c r="R399" s="106"/>
    </row>
    <row r="400" spans="12:18" ht="12.75">
      <c r="L400" s="106"/>
      <c r="M400" s="106"/>
      <c r="N400" s="106"/>
      <c r="O400" s="106"/>
      <c r="P400" s="106"/>
      <c r="Q400" s="106"/>
      <c r="R400" s="106"/>
    </row>
    <row r="401" spans="12:18" ht="12.75">
      <c r="L401" s="106"/>
      <c r="M401" s="106"/>
      <c r="N401" s="106"/>
      <c r="O401" s="106"/>
      <c r="P401" s="106"/>
      <c r="Q401" s="106"/>
      <c r="R401" s="106"/>
    </row>
    <row r="402" spans="12:18" ht="12.75">
      <c r="L402" s="106"/>
      <c r="M402" s="106"/>
      <c r="N402" s="106"/>
      <c r="O402" s="106"/>
      <c r="P402" s="106"/>
      <c r="Q402" s="106"/>
      <c r="R402" s="106"/>
    </row>
    <row r="403" spans="12:18" ht="12.75">
      <c r="L403" s="106"/>
      <c r="M403" s="106"/>
      <c r="N403" s="106"/>
      <c r="O403" s="106"/>
      <c r="P403" s="106"/>
      <c r="Q403" s="106"/>
      <c r="R403" s="106"/>
    </row>
    <row r="404" spans="12:18" ht="12.75">
      <c r="L404" s="106"/>
      <c r="M404" s="106"/>
      <c r="N404" s="106"/>
      <c r="O404" s="106"/>
      <c r="P404" s="106"/>
      <c r="Q404" s="106"/>
      <c r="R404" s="106"/>
    </row>
    <row r="405" spans="12:18" ht="12.75">
      <c r="L405" s="106"/>
      <c r="M405" s="106"/>
      <c r="N405" s="106"/>
      <c r="O405" s="106"/>
      <c r="P405" s="106"/>
      <c r="Q405" s="106"/>
      <c r="R405" s="106"/>
    </row>
    <row r="406" spans="12:18" ht="12.75">
      <c r="L406" s="106"/>
      <c r="M406" s="106"/>
      <c r="N406" s="106"/>
      <c r="O406" s="106"/>
      <c r="P406" s="106"/>
      <c r="Q406" s="106"/>
      <c r="R406" s="106"/>
    </row>
    <row r="407" spans="12:18" ht="12.75">
      <c r="L407" s="106"/>
      <c r="M407" s="106"/>
      <c r="N407" s="106"/>
      <c r="O407" s="106"/>
      <c r="P407" s="106"/>
      <c r="Q407" s="106"/>
      <c r="R407" s="106"/>
    </row>
    <row r="408" spans="12:18" ht="12.75">
      <c r="L408" s="106"/>
      <c r="M408" s="106"/>
      <c r="N408" s="106"/>
      <c r="O408" s="106"/>
      <c r="P408" s="106"/>
      <c r="Q408" s="106"/>
      <c r="R408" s="106"/>
    </row>
    <row r="409" spans="12:18" ht="12.75">
      <c r="L409" s="106"/>
      <c r="M409" s="106"/>
      <c r="N409" s="106"/>
      <c r="O409" s="106"/>
      <c r="P409" s="106"/>
      <c r="Q409" s="106"/>
      <c r="R409" s="106"/>
    </row>
    <row r="410" spans="12:18" ht="12.75">
      <c r="L410" s="106"/>
      <c r="M410" s="106"/>
      <c r="N410" s="106"/>
      <c r="O410" s="106"/>
      <c r="P410" s="106"/>
      <c r="Q410" s="106"/>
      <c r="R410" s="106"/>
    </row>
    <row r="411" spans="12:18" ht="12.75">
      <c r="L411" s="106"/>
      <c r="M411" s="106"/>
      <c r="N411" s="106"/>
      <c r="O411" s="106"/>
      <c r="P411" s="106"/>
      <c r="Q411" s="106"/>
      <c r="R411" s="106"/>
    </row>
    <row r="412" spans="12:18" ht="12.75">
      <c r="L412" s="106"/>
      <c r="M412" s="106"/>
      <c r="N412" s="106"/>
      <c r="O412" s="106"/>
      <c r="P412" s="106"/>
      <c r="Q412" s="106"/>
      <c r="R412" s="106"/>
    </row>
    <row r="413" spans="12:18" ht="12.75">
      <c r="L413" s="106"/>
      <c r="M413" s="106"/>
      <c r="N413" s="106"/>
      <c r="O413" s="106"/>
      <c r="P413" s="106"/>
      <c r="Q413" s="106"/>
      <c r="R413" s="106"/>
    </row>
    <row r="414" spans="12:18" ht="12.75">
      <c r="L414" s="106"/>
      <c r="M414" s="106"/>
      <c r="N414" s="106"/>
      <c r="O414" s="106"/>
      <c r="P414" s="106"/>
      <c r="Q414" s="106"/>
      <c r="R414" s="106"/>
    </row>
    <row r="415" spans="12:18" ht="12.75">
      <c r="L415" s="106"/>
      <c r="M415" s="106"/>
      <c r="N415" s="106"/>
      <c r="O415" s="106"/>
      <c r="P415" s="106"/>
      <c r="Q415" s="106"/>
      <c r="R415" s="106"/>
    </row>
    <row r="416" spans="12:18" ht="12.75">
      <c r="L416" s="106"/>
      <c r="M416" s="106"/>
      <c r="N416" s="106"/>
      <c r="O416" s="106"/>
      <c r="P416" s="106"/>
      <c r="Q416" s="106"/>
      <c r="R416" s="106"/>
    </row>
    <row r="417" spans="12:18" ht="12.75">
      <c r="L417" s="106"/>
      <c r="M417" s="106"/>
      <c r="N417" s="106"/>
      <c r="O417" s="106"/>
      <c r="P417" s="106"/>
      <c r="Q417" s="106"/>
      <c r="R417" s="106"/>
    </row>
    <row r="418" spans="12:18" ht="12.75">
      <c r="L418" s="106"/>
      <c r="M418" s="106"/>
      <c r="N418" s="106"/>
      <c r="O418" s="106"/>
      <c r="P418" s="106"/>
      <c r="Q418" s="106"/>
      <c r="R418" s="106"/>
    </row>
    <row r="419" spans="13:18" ht="12.75">
      <c r="M419" s="106"/>
      <c r="N419" s="106"/>
      <c r="O419" s="106"/>
      <c r="P419" s="106"/>
      <c r="Q419" s="106"/>
      <c r="R419" s="106"/>
    </row>
    <row r="420" spans="13:18" ht="12.75">
      <c r="M420" s="106"/>
      <c r="N420" s="106"/>
      <c r="O420" s="106"/>
      <c r="P420" s="106"/>
      <c r="Q420" s="106"/>
      <c r="R420" s="106"/>
    </row>
    <row r="421" spans="13:18" ht="12.75">
      <c r="M421" s="106"/>
      <c r="N421" s="106"/>
      <c r="O421" s="106"/>
      <c r="P421" s="106"/>
      <c r="Q421" s="106"/>
      <c r="R421" s="106"/>
    </row>
    <row r="422" spans="13:18" ht="12.75">
      <c r="M422" s="106"/>
      <c r="N422" s="106"/>
      <c r="O422" s="106"/>
      <c r="P422" s="106"/>
      <c r="Q422" s="106"/>
      <c r="R422" s="106"/>
    </row>
    <row r="423" spans="13:18" ht="12.75">
      <c r="M423" s="106"/>
      <c r="N423" s="106"/>
      <c r="O423" s="106"/>
      <c r="P423" s="106"/>
      <c r="Q423" s="106"/>
      <c r="R423" s="106"/>
    </row>
    <row r="424" spans="13:18" ht="12.75">
      <c r="M424" s="106"/>
      <c r="N424" s="106"/>
      <c r="O424" s="106"/>
      <c r="P424" s="106"/>
      <c r="Q424" s="106"/>
      <c r="R424" s="106"/>
    </row>
    <row r="425" spans="13:18" ht="12.75">
      <c r="M425" s="106"/>
      <c r="N425" s="106"/>
      <c r="O425" s="106"/>
      <c r="P425" s="106"/>
      <c r="Q425" s="106"/>
      <c r="R425" s="106"/>
    </row>
    <row r="426" spans="13:18" ht="12.75">
      <c r="M426" s="106"/>
      <c r="N426" s="106"/>
      <c r="O426" s="106"/>
      <c r="P426" s="106"/>
      <c r="Q426" s="106"/>
      <c r="R426" s="106"/>
    </row>
    <row r="427" spans="13:18" ht="12.75">
      <c r="M427" s="106"/>
      <c r="N427" s="106"/>
      <c r="O427" s="106"/>
      <c r="P427" s="106"/>
      <c r="Q427" s="106"/>
      <c r="R427" s="106"/>
    </row>
    <row r="428" spans="13:18" ht="12.75">
      <c r="M428" s="106"/>
      <c r="N428" s="106"/>
      <c r="O428" s="106"/>
      <c r="P428" s="106"/>
      <c r="Q428" s="106"/>
      <c r="R428" s="106"/>
    </row>
    <row r="429" spans="13:18" ht="12.75">
      <c r="M429" s="106"/>
      <c r="N429" s="106"/>
      <c r="O429" s="106"/>
      <c r="P429" s="106"/>
      <c r="Q429" s="106"/>
      <c r="R429" s="106"/>
    </row>
    <row r="430" spans="13:18" ht="12.75">
      <c r="M430" s="106"/>
      <c r="N430" s="106"/>
      <c r="O430" s="106"/>
      <c r="P430" s="106"/>
      <c r="Q430" s="106"/>
      <c r="R430" s="106"/>
    </row>
    <row r="431" spans="13:18" ht="12.75">
      <c r="M431" s="106"/>
      <c r="N431" s="106"/>
      <c r="O431" s="106"/>
      <c r="P431" s="106"/>
      <c r="Q431" s="106"/>
      <c r="R431" s="106"/>
    </row>
    <row r="432" spans="13:18" ht="12.75">
      <c r="M432" s="106"/>
      <c r="N432" s="106"/>
      <c r="O432" s="106"/>
      <c r="P432" s="106"/>
      <c r="Q432" s="106"/>
      <c r="R432" s="106"/>
    </row>
    <row r="433" spans="13:18" ht="12.75">
      <c r="M433" s="106"/>
      <c r="N433" s="106"/>
      <c r="O433" s="106"/>
      <c r="P433" s="106"/>
      <c r="Q433" s="106"/>
      <c r="R433" s="106"/>
    </row>
    <row r="434" spans="13:18" ht="12.75">
      <c r="M434" s="106"/>
      <c r="N434" s="106"/>
      <c r="O434" s="106"/>
      <c r="P434" s="106"/>
      <c r="Q434" s="106"/>
      <c r="R434" s="106"/>
    </row>
    <row r="435" spans="13:18" ht="12.75">
      <c r="M435" s="106"/>
      <c r="N435" s="106"/>
      <c r="O435" s="106"/>
      <c r="P435" s="106"/>
      <c r="Q435" s="106"/>
      <c r="R435" s="106"/>
    </row>
    <row r="436" spans="13:18" ht="12.75">
      <c r="M436" s="106"/>
      <c r="N436" s="106"/>
      <c r="O436" s="106"/>
      <c r="P436" s="106"/>
      <c r="Q436" s="106"/>
      <c r="R436" s="106"/>
    </row>
    <row r="437" spans="13:18" ht="12.75">
      <c r="M437" s="106"/>
      <c r="N437" s="106"/>
      <c r="O437" s="106"/>
      <c r="P437" s="106"/>
      <c r="Q437" s="106"/>
      <c r="R437" s="106"/>
    </row>
    <row r="438" spans="13:18" ht="12.75">
      <c r="M438" s="106"/>
      <c r="N438" s="106"/>
      <c r="O438" s="106"/>
      <c r="P438" s="106"/>
      <c r="Q438" s="106"/>
      <c r="R438" s="106"/>
    </row>
    <row r="439" spans="13:18" ht="12.75">
      <c r="M439" s="106"/>
      <c r="N439" s="106"/>
      <c r="O439" s="106"/>
      <c r="P439" s="106"/>
      <c r="Q439" s="106"/>
      <c r="R439" s="106"/>
    </row>
    <row r="440" spans="13:18" ht="12.75">
      <c r="M440" s="106"/>
      <c r="N440" s="106"/>
      <c r="O440" s="106"/>
      <c r="P440" s="106"/>
      <c r="Q440" s="106"/>
      <c r="R440" s="106"/>
    </row>
    <row r="441" spans="13:18" ht="12.75">
      <c r="M441" s="106"/>
      <c r="N441" s="106"/>
      <c r="O441" s="106"/>
      <c r="P441" s="106"/>
      <c r="Q441" s="106"/>
      <c r="R441" s="106"/>
    </row>
    <row r="442" spans="13:18" ht="12.75">
      <c r="M442" s="106"/>
      <c r="N442" s="106"/>
      <c r="O442" s="106"/>
      <c r="P442" s="106"/>
      <c r="Q442" s="106"/>
      <c r="R442" s="106"/>
    </row>
    <row r="443" spans="13:18" ht="12.75">
      <c r="M443" s="106"/>
      <c r="N443" s="106"/>
      <c r="O443" s="106"/>
      <c r="P443" s="106"/>
      <c r="Q443" s="106"/>
      <c r="R443" s="106"/>
    </row>
    <row r="444" spans="13:18" ht="12.75">
      <c r="M444" s="106"/>
      <c r="N444" s="106"/>
      <c r="O444" s="106"/>
      <c r="P444" s="106"/>
      <c r="Q444" s="106"/>
      <c r="R444" s="106"/>
    </row>
    <row r="445" spans="13:18" ht="12.75">
      <c r="M445" s="106"/>
      <c r="N445" s="106"/>
      <c r="O445" s="106"/>
      <c r="P445" s="106"/>
      <c r="Q445" s="106"/>
      <c r="R445" s="106"/>
    </row>
    <row r="446" spans="13:18" ht="12.75">
      <c r="M446" s="106"/>
      <c r="N446" s="106"/>
      <c r="O446" s="106"/>
      <c r="P446" s="106"/>
      <c r="Q446" s="106"/>
      <c r="R446" s="106"/>
    </row>
    <row r="447" spans="13:18" ht="12.75">
      <c r="M447" s="106"/>
      <c r="N447" s="106"/>
      <c r="O447" s="106"/>
      <c r="P447" s="106"/>
      <c r="Q447" s="106"/>
      <c r="R447" s="106"/>
    </row>
    <row r="448" spans="13:18" ht="12.75">
      <c r="M448" s="106"/>
      <c r="N448" s="106"/>
      <c r="O448" s="106"/>
      <c r="P448" s="106"/>
      <c r="Q448" s="106"/>
      <c r="R448" s="106"/>
    </row>
    <row r="449" spans="13:18" ht="12.75">
      <c r="M449" s="106"/>
      <c r="N449" s="106"/>
      <c r="O449" s="106"/>
      <c r="P449" s="106"/>
      <c r="Q449" s="106"/>
      <c r="R449" s="106"/>
    </row>
    <row r="450" spans="13:18" ht="12.75">
      <c r="M450" s="106"/>
      <c r="N450" s="106"/>
      <c r="O450" s="106"/>
      <c r="P450" s="106"/>
      <c r="Q450" s="106"/>
      <c r="R450" s="106"/>
    </row>
    <row r="451" spans="13:18" ht="12.75">
      <c r="M451" s="106"/>
      <c r="N451" s="106"/>
      <c r="O451" s="106"/>
      <c r="P451" s="106"/>
      <c r="Q451" s="106"/>
      <c r="R451" s="106"/>
    </row>
    <row r="452" spans="13:18" ht="12.75">
      <c r="M452" s="106"/>
      <c r="N452" s="106"/>
      <c r="O452" s="106"/>
      <c r="P452" s="106"/>
      <c r="Q452" s="106"/>
      <c r="R452" s="106"/>
    </row>
    <row r="453" spans="13:18" ht="12.75">
      <c r="M453" s="106"/>
      <c r="N453" s="106"/>
      <c r="O453" s="106"/>
      <c r="P453" s="106"/>
      <c r="Q453" s="106"/>
      <c r="R453" s="106"/>
    </row>
    <row r="454" spans="13:18" ht="12.75">
      <c r="M454" s="106"/>
      <c r="N454" s="106"/>
      <c r="O454" s="106"/>
      <c r="P454" s="106"/>
      <c r="Q454" s="106"/>
      <c r="R454" s="106"/>
    </row>
    <row r="455" spans="13:18" ht="12.75">
      <c r="M455" s="106"/>
      <c r="N455" s="106"/>
      <c r="O455" s="106"/>
      <c r="P455" s="106"/>
      <c r="Q455" s="106"/>
      <c r="R455" s="106"/>
    </row>
    <row r="456" spans="13:18" ht="12.75">
      <c r="M456" s="106"/>
      <c r="N456" s="106"/>
      <c r="O456" s="106"/>
      <c r="P456" s="106"/>
      <c r="Q456" s="106"/>
      <c r="R456" s="106"/>
    </row>
    <row r="457" spans="13:18" ht="12.75">
      <c r="M457" s="106"/>
      <c r="N457" s="106"/>
      <c r="O457" s="106"/>
      <c r="P457" s="106"/>
      <c r="Q457" s="106"/>
      <c r="R457" s="106"/>
    </row>
    <row r="458" spans="13:18" ht="12.75">
      <c r="M458" s="106"/>
      <c r="N458" s="106"/>
      <c r="O458" s="106"/>
      <c r="P458" s="106"/>
      <c r="Q458" s="106"/>
      <c r="R458" s="106"/>
    </row>
    <row r="459" spans="13:18" ht="12.75">
      <c r="M459" s="106"/>
      <c r="N459" s="106"/>
      <c r="O459" s="106"/>
      <c r="P459" s="106"/>
      <c r="Q459" s="106"/>
      <c r="R459" s="106"/>
    </row>
    <row r="460" spans="13:18" ht="12.75">
      <c r="M460" s="106"/>
      <c r="N460" s="106"/>
      <c r="O460" s="106"/>
      <c r="P460" s="106"/>
      <c r="Q460" s="106"/>
      <c r="R460" s="106"/>
    </row>
    <row r="461" spans="13:18" ht="12.75">
      <c r="M461" s="106"/>
      <c r="N461" s="106"/>
      <c r="O461" s="106"/>
      <c r="P461" s="106"/>
      <c r="Q461" s="106"/>
      <c r="R461" s="106"/>
    </row>
    <row r="462" spans="13:18" ht="12.75">
      <c r="M462" s="106"/>
      <c r="N462" s="106"/>
      <c r="O462" s="106"/>
      <c r="P462" s="106"/>
      <c r="Q462" s="106"/>
      <c r="R462" s="106"/>
    </row>
    <row r="463" spans="13:18" ht="12.75">
      <c r="M463" s="106"/>
      <c r="N463" s="106"/>
      <c r="O463" s="106"/>
      <c r="P463" s="106"/>
      <c r="Q463" s="106"/>
      <c r="R463" s="106"/>
    </row>
    <row r="464" spans="13:18" ht="12.75">
      <c r="M464" s="106"/>
      <c r="N464" s="106"/>
      <c r="O464" s="106"/>
      <c r="P464" s="106"/>
      <c r="Q464" s="106"/>
      <c r="R464" s="106"/>
    </row>
    <row r="465" spans="13:18" ht="12.75">
      <c r="M465" s="106"/>
      <c r="N465" s="106"/>
      <c r="O465" s="106"/>
      <c r="P465" s="106"/>
      <c r="Q465" s="106"/>
      <c r="R465" s="106"/>
    </row>
    <row r="466" spans="13:18" ht="12.75">
      <c r="M466" s="106"/>
      <c r="N466" s="106"/>
      <c r="O466" s="106"/>
      <c r="P466" s="106"/>
      <c r="Q466" s="106"/>
      <c r="R466" s="106"/>
    </row>
    <row r="467" spans="13:18" ht="12.75">
      <c r="M467" s="106"/>
      <c r="N467" s="106"/>
      <c r="O467" s="106"/>
      <c r="P467" s="106"/>
      <c r="Q467" s="106"/>
      <c r="R467" s="106"/>
    </row>
    <row r="468" spans="13:18" ht="12.75">
      <c r="M468" s="106"/>
      <c r="N468" s="106"/>
      <c r="O468" s="106"/>
      <c r="P468" s="106"/>
      <c r="Q468" s="106"/>
      <c r="R468" s="106"/>
    </row>
    <row r="469" spans="13:18" ht="12.75">
      <c r="M469" s="106"/>
      <c r="N469" s="106"/>
      <c r="O469" s="106"/>
      <c r="P469" s="106"/>
      <c r="Q469" s="106"/>
      <c r="R469" s="106"/>
    </row>
    <row r="470" spans="13:18" ht="12.75">
      <c r="M470" s="106"/>
      <c r="N470" s="106"/>
      <c r="O470" s="106"/>
      <c r="P470" s="106"/>
      <c r="Q470" s="106"/>
      <c r="R470" s="106"/>
    </row>
    <row r="471" spans="13:18" ht="12.75">
      <c r="M471" s="106"/>
      <c r="N471" s="106"/>
      <c r="O471" s="106"/>
      <c r="P471" s="106"/>
      <c r="Q471" s="106"/>
      <c r="R471" s="106"/>
    </row>
    <row r="472" spans="13:18" ht="12.75">
      <c r="M472" s="106"/>
      <c r="N472" s="106"/>
      <c r="O472" s="106"/>
      <c r="P472" s="106"/>
      <c r="Q472" s="106"/>
      <c r="R472" s="106"/>
    </row>
    <row r="473" spans="13:18" ht="12.75">
      <c r="M473" s="106"/>
      <c r="N473" s="106"/>
      <c r="O473" s="106"/>
      <c r="P473" s="106"/>
      <c r="Q473" s="106"/>
      <c r="R473" s="106"/>
    </row>
    <row r="474" spans="13:18" ht="12.75">
      <c r="M474" s="106"/>
      <c r="N474" s="106"/>
      <c r="O474" s="106"/>
      <c r="P474" s="106"/>
      <c r="Q474" s="106"/>
      <c r="R474" s="106"/>
    </row>
    <row r="475" spans="13:18" ht="12.75">
      <c r="M475" s="106"/>
      <c r="N475" s="106"/>
      <c r="O475" s="106"/>
      <c r="P475" s="106"/>
      <c r="Q475" s="106"/>
      <c r="R475" s="106"/>
    </row>
    <row r="476" spans="13:18" ht="12.75">
      <c r="M476" s="106"/>
      <c r="N476" s="106"/>
      <c r="O476" s="106"/>
      <c r="P476" s="106"/>
      <c r="Q476" s="106"/>
      <c r="R476" s="106"/>
    </row>
    <row r="477" spans="13:18" ht="12.75">
      <c r="M477" s="106"/>
      <c r="N477" s="106"/>
      <c r="O477" s="106"/>
      <c r="P477" s="106"/>
      <c r="Q477" s="106"/>
      <c r="R477" s="106"/>
    </row>
    <row r="478" spans="13:18" ht="12.75">
      <c r="M478" s="106"/>
      <c r="N478" s="106"/>
      <c r="O478" s="106"/>
      <c r="P478" s="106"/>
      <c r="Q478" s="106"/>
      <c r="R478" s="106"/>
    </row>
    <row r="479" spans="13:18" ht="12.75">
      <c r="M479" s="106"/>
      <c r="N479" s="106"/>
      <c r="O479" s="106"/>
      <c r="P479" s="106"/>
      <c r="Q479" s="106"/>
      <c r="R479" s="106"/>
    </row>
    <row r="480" spans="13:18" ht="12.75">
      <c r="M480" s="106"/>
      <c r="N480" s="106"/>
      <c r="O480" s="106"/>
      <c r="P480" s="106"/>
      <c r="Q480" s="106"/>
      <c r="R480" s="106"/>
    </row>
    <row r="481" spans="13:18" ht="12.75">
      <c r="M481" s="106"/>
      <c r="N481" s="106"/>
      <c r="O481" s="106"/>
      <c r="P481" s="106"/>
      <c r="Q481" s="106"/>
      <c r="R481" s="106"/>
    </row>
    <row r="482" spans="13:18" ht="12.75">
      <c r="M482" s="106"/>
      <c r="N482" s="106"/>
      <c r="O482" s="106"/>
      <c r="P482" s="106"/>
      <c r="Q482" s="106"/>
      <c r="R482" s="106"/>
    </row>
    <row r="483" spans="13:18" ht="12.75">
      <c r="M483" s="106"/>
      <c r="N483" s="106"/>
      <c r="O483" s="106"/>
      <c r="P483" s="106"/>
      <c r="Q483" s="106"/>
      <c r="R483" s="106"/>
    </row>
  </sheetData>
  <mergeCells count="14">
    <mergeCell ref="B4:G4"/>
    <mergeCell ref="H4:K4"/>
    <mergeCell ref="B43:G43"/>
    <mergeCell ref="H43:K43"/>
    <mergeCell ref="B86:G86"/>
    <mergeCell ref="H86:K86"/>
    <mergeCell ref="B129:G129"/>
    <mergeCell ref="H129:K129"/>
    <mergeCell ref="B258:G258"/>
    <mergeCell ref="H258:K258"/>
    <mergeCell ref="B172:G172"/>
    <mergeCell ref="H172:K172"/>
    <mergeCell ref="B215:G215"/>
    <mergeCell ref="H215:K2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25390625" style="0" customWidth="1"/>
    <col min="4" max="4" width="10.125" style="0" customWidth="1"/>
    <col min="5" max="5" width="7.75390625" style="0" customWidth="1"/>
    <col min="6" max="6" width="10.25390625" style="0" customWidth="1"/>
    <col min="7" max="7" width="9.00390625" style="0" customWidth="1"/>
    <col min="8" max="8" width="10.00390625" style="0" customWidth="1"/>
    <col min="9" max="9" width="9.375" style="0" customWidth="1"/>
    <col min="10" max="10" width="7.25390625" style="0" customWidth="1"/>
    <col min="11" max="11" width="11.75390625" style="0" customWidth="1"/>
    <col min="12" max="12" width="15.375" style="490" customWidth="1"/>
    <col min="13" max="13" width="13.625" style="490" customWidth="1"/>
    <col min="14" max="14" width="16.25390625" style="490" customWidth="1"/>
    <col min="15" max="16" width="9.125" style="490" customWidth="1"/>
  </cols>
  <sheetData>
    <row r="2" spans="1:4" ht="18.75">
      <c r="A2" s="210" t="s">
        <v>326</v>
      </c>
      <c r="B2" s="489"/>
      <c r="C2" s="489"/>
      <c r="D2" s="489"/>
    </row>
    <row r="3" ht="13.5" thickBot="1">
      <c r="K3" s="106" t="s">
        <v>35</v>
      </c>
    </row>
    <row r="4" spans="1:11" ht="13.5" thickBot="1">
      <c r="A4" s="491" t="s">
        <v>59</v>
      </c>
      <c r="B4" s="492"/>
      <c r="C4" s="493" t="s">
        <v>2</v>
      </c>
      <c r="D4" s="494"/>
      <c r="E4" s="141"/>
      <c r="F4" s="141"/>
      <c r="G4" s="495"/>
      <c r="H4" s="493" t="s">
        <v>3</v>
      </c>
      <c r="I4" s="496"/>
      <c r="J4" s="496"/>
      <c r="K4" s="497"/>
    </row>
    <row r="5" spans="1:11" ht="12.75">
      <c r="A5" s="498"/>
      <c r="B5" s="499" t="s">
        <v>30</v>
      </c>
      <c r="C5" s="7" t="s">
        <v>31</v>
      </c>
      <c r="D5" s="498" t="s">
        <v>62</v>
      </c>
      <c r="E5" s="498" t="s">
        <v>327</v>
      </c>
      <c r="F5" s="498" t="s">
        <v>62</v>
      </c>
      <c r="G5" s="7" t="s">
        <v>8</v>
      </c>
      <c r="H5" s="7" t="s">
        <v>63</v>
      </c>
      <c r="I5" s="498" t="s">
        <v>62</v>
      </c>
      <c r="J5" s="498" t="s">
        <v>327</v>
      </c>
      <c r="K5" s="498" t="s">
        <v>12</v>
      </c>
    </row>
    <row r="6" spans="1:11" ht="14.25">
      <c r="A6" s="500" t="s">
        <v>328</v>
      </c>
      <c r="B6" s="501"/>
      <c r="C6" s="219"/>
      <c r="D6" s="9" t="s">
        <v>67</v>
      </c>
      <c r="E6" s="9" t="s">
        <v>37</v>
      </c>
      <c r="F6" s="9" t="s">
        <v>67</v>
      </c>
      <c r="G6" s="9" t="s">
        <v>32</v>
      </c>
      <c r="H6" s="9" t="s">
        <v>329</v>
      </c>
      <c r="I6" s="9" t="s">
        <v>67</v>
      </c>
      <c r="J6" s="219"/>
      <c r="K6" s="9" t="s">
        <v>39</v>
      </c>
    </row>
    <row r="7" spans="1:11" ht="13.5" thickBot="1">
      <c r="A7" s="502"/>
      <c r="B7" s="503"/>
      <c r="C7" s="502"/>
      <c r="D7" s="119">
        <v>40543</v>
      </c>
      <c r="E7" s="10">
        <v>2010</v>
      </c>
      <c r="F7" s="119">
        <v>40178</v>
      </c>
      <c r="G7" s="502"/>
      <c r="H7" s="10" t="s">
        <v>11</v>
      </c>
      <c r="I7" s="119">
        <v>40543</v>
      </c>
      <c r="J7" s="502"/>
      <c r="K7" s="502" t="s">
        <v>330</v>
      </c>
    </row>
    <row r="8" spans="1:16" s="512" customFormat="1" ht="13.5" thickTop="1">
      <c r="A8" s="504" t="s">
        <v>331</v>
      </c>
      <c r="B8" s="505">
        <f>7500+1100+7000+26350+1300+3000+13522+8521+16020</f>
        <v>84313</v>
      </c>
      <c r="C8" s="506">
        <f>99336.9+1100+4183.6+649.4+20042.1+3000+18428.4+5821+101084.6+9637.1+8679.5+59293.8+10201.4+6666.1+4240+3925.5+446.4</f>
        <v>356735.8</v>
      </c>
      <c r="D8" s="507">
        <f>91781.8+845.1+4183.6+19937.1+2590+18242.2+1233.2+99868.2+8562.6+7800.9+4450+10159+6504+44+106.9+92.2</f>
        <v>276400.80000000005</v>
      </c>
      <c r="E8" s="508">
        <f>(D8/C8*100)</f>
        <v>77.48053321253433</v>
      </c>
      <c r="F8" s="507">
        <f>78092.5+621.3+21523.5+17947.1+62509.4+971.3+255.6+392.9+296.6+256+5136+91.9</f>
        <v>188094.09999999998</v>
      </c>
      <c r="G8" s="508">
        <f>(D8/F8)</f>
        <v>1.469481498888057</v>
      </c>
      <c r="H8" s="509">
        <v>0</v>
      </c>
      <c r="I8" s="509">
        <v>0</v>
      </c>
      <c r="J8" s="509">
        <v>0</v>
      </c>
      <c r="K8" s="510">
        <v>0</v>
      </c>
      <c r="L8" s="511"/>
      <c r="M8" s="511"/>
      <c r="N8" s="511"/>
      <c r="O8" s="511"/>
      <c r="P8" s="511"/>
    </row>
    <row r="9" spans="1:16" s="512" customFormat="1" ht="12.75">
      <c r="A9" s="513" t="s">
        <v>332</v>
      </c>
      <c r="B9" s="514">
        <f>SUM(B10:B13)</f>
        <v>126500</v>
      </c>
      <c r="C9" s="515">
        <f>SUM(C10:C13)</f>
        <v>120237.59999999999</v>
      </c>
      <c r="D9" s="515">
        <f>SUM(D10:D13)</f>
        <v>120041.20000000001</v>
      </c>
      <c r="E9" s="508">
        <f aca="true" t="shared" si="0" ref="E9:E21">(D9/C9*100)</f>
        <v>99.83665675296248</v>
      </c>
      <c r="F9" s="515">
        <f>SUM(F10:F13)</f>
        <v>112548</v>
      </c>
      <c r="G9" s="508">
        <f aca="true" t="shared" si="1" ref="G9:G21">(D9/F9)</f>
        <v>1.066577815687529</v>
      </c>
      <c r="H9" s="516">
        <v>0</v>
      </c>
      <c r="I9" s="516">
        <v>0</v>
      </c>
      <c r="J9" s="509">
        <v>0</v>
      </c>
      <c r="K9" s="517">
        <v>0</v>
      </c>
      <c r="L9" s="511"/>
      <c r="M9" s="511"/>
      <c r="N9" s="511"/>
      <c r="O9" s="511"/>
      <c r="P9" s="511"/>
    </row>
    <row r="10" spans="1:16" s="524" customFormat="1" ht="12.75">
      <c r="A10" s="518" t="s">
        <v>333</v>
      </c>
      <c r="B10" s="519">
        <v>80000</v>
      </c>
      <c r="C10" s="520">
        <f>58769.9-600</f>
        <v>58169.9</v>
      </c>
      <c r="D10" s="521">
        <f>58573.1-600</f>
        <v>57973.1</v>
      </c>
      <c r="E10" s="522">
        <f t="shared" si="0"/>
        <v>99.66168069740536</v>
      </c>
      <c r="F10" s="521">
        <f>70677.6-1163.1</f>
        <v>69514.5</v>
      </c>
      <c r="G10" s="522">
        <f t="shared" si="1"/>
        <v>0.8339713297225758</v>
      </c>
      <c r="H10" s="516">
        <v>0</v>
      </c>
      <c r="I10" s="516">
        <v>0</v>
      </c>
      <c r="J10" s="509">
        <v>0</v>
      </c>
      <c r="K10" s="517">
        <v>0</v>
      </c>
      <c r="L10" s="523"/>
      <c r="M10" s="523"/>
      <c r="N10" s="523"/>
      <c r="O10" s="523"/>
      <c r="P10" s="523"/>
    </row>
    <row r="11" spans="1:16" s="524" customFormat="1" ht="12.75">
      <c r="A11" s="518" t="s">
        <v>334</v>
      </c>
      <c r="B11" s="519">
        <v>17000</v>
      </c>
      <c r="C11" s="520">
        <f>18770-2400</f>
        <v>16370</v>
      </c>
      <c r="D11" s="521">
        <f>18757-2400</f>
        <v>16357</v>
      </c>
      <c r="E11" s="522">
        <f t="shared" si="0"/>
        <v>99.9205864386072</v>
      </c>
      <c r="F11" s="521">
        <f>17662.1-2822.1</f>
        <v>14839.999999999998</v>
      </c>
      <c r="G11" s="522">
        <f t="shared" si="1"/>
        <v>1.10222371967655</v>
      </c>
      <c r="H11" s="516">
        <v>0</v>
      </c>
      <c r="I11" s="516">
        <v>0</v>
      </c>
      <c r="J11" s="509">
        <v>0</v>
      </c>
      <c r="K11" s="517">
        <v>0</v>
      </c>
      <c r="L11" s="523"/>
      <c r="M11" s="523"/>
      <c r="N11" s="523"/>
      <c r="O11" s="523"/>
      <c r="P11" s="523"/>
    </row>
    <row r="12" spans="1:16" s="524" customFormat="1" ht="12.75">
      <c r="A12" s="518" t="s">
        <v>335</v>
      </c>
      <c r="B12" s="519">
        <v>29500</v>
      </c>
      <c r="C12" s="520">
        <v>42697.7</v>
      </c>
      <c r="D12" s="521">
        <v>42711.1</v>
      </c>
      <c r="E12" s="522">
        <f t="shared" si="0"/>
        <v>100.0313834234631</v>
      </c>
      <c r="F12" s="521">
        <v>24208.3</v>
      </c>
      <c r="G12" s="522">
        <f t="shared" si="1"/>
        <v>1.7643163708314917</v>
      </c>
      <c r="H12" s="516">
        <v>0</v>
      </c>
      <c r="I12" s="516">
        <v>0</v>
      </c>
      <c r="J12" s="509">
        <v>0</v>
      </c>
      <c r="K12" s="517">
        <v>0</v>
      </c>
      <c r="L12" s="523"/>
      <c r="M12" s="523"/>
      <c r="N12" s="523"/>
      <c r="O12" s="523"/>
      <c r="P12" s="523"/>
    </row>
    <row r="13" spans="1:16" s="524" customFormat="1" ht="12.75">
      <c r="A13" s="518" t="s">
        <v>336</v>
      </c>
      <c r="B13" s="525">
        <v>0</v>
      </c>
      <c r="C13" s="520">
        <f>600+2400</f>
        <v>3000</v>
      </c>
      <c r="D13" s="521">
        <f>600+2400</f>
        <v>3000</v>
      </c>
      <c r="E13" s="522">
        <f t="shared" si="0"/>
        <v>100</v>
      </c>
      <c r="F13" s="521">
        <f>1163.1+2822.1</f>
        <v>3985.2</v>
      </c>
      <c r="G13" s="522">
        <f t="shared" si="1"/>
        <v>0.7527853056308341</v>
      </c>
      <c r="H13" s="516">
        <v>0</v>
      </c>
      <c r="I13" s="516">
        <v>0</v>
      </c>
      <c r="J13" s="509">
        <v>0</v>
      </c>
      <c r="K13" s="517">
        <v>0</v>
      </c>
      <c r="L13" s="523"/>
      <c r="M13" s="523"/>
      <c r="N13" s="523"/>
      <c r="O13" s="523"/>
      <c r="P13" s="523"/>
    </row>
    <row r="14" spans="1:16" s="524" customFormat="1" ht="12.75">
      <c r="A14" s="513" t="s">
        <v>337</v>
      </c>
      <c r="B14" s="526">
        <v>7365</v>
      </c>
      <c r="C14" s="527">
        <v>7583.7</v>
      </c>
      <c r="D14" s="528">
        <v>5199.3</v>
      </c>
      <c r="E14" s="508">
        <f t="shared" si="0"/>
        <v>68.55888286720203</v>
      </c>
      <c r="F14" s="528">
        <v>4934.9</v>
      </c>
      <c r="G14" s="508">
        <f t="shared" si="1"/>
        <v>1.0535775800928084</v>
      </c>
      <c r="H14" s="516">
        <v>0</v>
      </c>
      <c r="I14" s="516">
        <v>0</v>
      </c>
      <c r="J14" s="509">
        <v>0</v>
      </c>
      <c r="K14" s="517">
        <v>0</v>
      </c>
      <c r="L14" s="523"/>
      <c r="M14" s="523"/>
      <c r="N14" s="523"/>
      <c r="O14" s="523"/>
      <c r="P14" s="523"/>
    </row>
    <row r="15" spans="1:16" s="524" customFormat="1" ht="12.75">
      <c r="A15" s="513" t="s">
        <v>338</v>
      </c>
      <c r="B15" s="526">
        <v>11600</v>
      </c>
      <c r="C15" s="527">
        <v>2400</v>
      </c>
      <c r="D15" s="528">
        <v>2400</v>
      </c>
      <c r="E15" s="508">
        <f t="shared" si="0"/>
        <v>100</v>
      </c>
      <c r="F15" s="528">
        <v>4770</v>
      </c>
      <c r="G15" s="508">
        <f t="shared" si="1"/>
        <v>0.5031446540880503</v>
      </c>
      <c r="H15" s="516">
        <v>0</v>
      </c>
      <c r="I15" s="516">
        <v>0</v>
      </c>
      <c r="J15" s="509">
        <v>0</v>
      </c>
      <c r="K15" s="517">
        <v>0</v>
      </c>
      <c r="L15" s="523"/>
      <c r="M15" s="523"/>
      <c r="N15" s="523"/>
      <c r="O15" s="523"/>
      <c r="P15" s="523"/>
    </row>
    <row r="16" spans="1:16" s="524" customFormat="1" ht="12.75">
      <c r="A16" s="513" t="s">
        <v>339</v>
      </c>
      <c r="B16" s="526">
        <v>9755</v>
      </c>
      <c r="C16" s="527">
        <v>9755</v>
      </c>
      <c r="D16" s="528">
        <v>9755</v>
      </c>
      <c r="E16" s="508">
        <f t="shared" si="0"/>
        <v>100</v>
      </c>
      <c r="F16" s="528">
        <v>9998.3</v>
      </c>
      <c r="G16" s="508">
        <f t="shared" si="1"/>
        <v>0.9756658631967435</v>
      </c>
      <c r="H16" s="516">
        <v>0</v>
      </c>
      <c r="I16" s="516">
        <v>0</v>
      </c>
      <c r="J16" s="509">
        <v>0</v>
      </c>
      <c r="K16" s="517">
        <v>0</v>
      </c>
      <c r="L16" s="523"/>
      <c r="M16" s="523"/>
      <c r="N16" s="523"/>
      <c r="O16" s="523"/>
      <c r="P16" s="523"/>
    </row>
    <row r="17" spans="1:16" s="524" customFormat="1" ht="12.75">
      <c r="A17" s="513" t="s">
        <v>340</v>
      </c>
      <c r="B17" s="526">
        <v>1745</v>
      </c>
      <c r="C17" s="527">
        <v>1745</v>
      </c>
      <c r="D17" s="528">
        <v>1738.9</v>
      </c>
      <c r="E17" s="508">
        <f t="shared" si="0"/>
        <v>99.65042979942695</v>
      </c>
      <c r="F17" s="528">
        <v>1495.8</v>
      </c>
      <c r="G17" s="508">
        <f t="shared" si="1"/>
        <v>1.162521727503677</v>
      </c>
      <c r="H17" s="516">
        <v>0</v>
      </c>
      <c r="I17" s="516">
        <v>0</v>
      </c>
      <c r="J17" s="509">
        <v>0</v>
      </c>
      <c r="K17" s="517">
        <v>0</v>
      </c>
      <c r="L17" s="523"/>
      <c r="M17" s="523"/>
      <c r="N17" s="523"/>
      <c r="O17" s="523"/>
      <c r="P17" s="523"/>
    </row>
    <row r="18" spans="1:16" s="104" customFormat="1" ht="12.75">
      <c r="A18" s="529" t="s">
        <v>341</v>
      </c>
      <c r="B18" s="526">
        <v>33200</v>
      </c>
      <c r="C18" s="527">
        <v>30194.4</v>
      </c>
      <c r="D18" s="528">
        <v>28852.9</v>
      </c>
      <c r="E18" s="508">
        <f t="shared" si="0"/>
        <v>95.55712317515831</v>
      </c>
      <c r="F18" s="528">
        <v>37196.5</v>
      </c>
      <c r="G18" s="508">
        <f t="shared" si="1"/>
        <v>0.7756885728495961</v>
      </c>
      <c r="H18" s="516">
        <v>0</v>
      </c>
      <c r="I18" s="516">
        <v>0</v>
      </c>
      <c r="J18" s="509">
        <v>0</v>
      </c>
      <c r="K18" s="517">
        <v>0</v>
      </c>
      <c r="L18" s="530"/>
      <c r="M18" s="530"/>
      <c r="N18" s="530"/>
      <c r="O18" s="530"/>
      <c r="P18" s="530"/>
    </row>
    <row r="19" spans="1:16" s="512" customFormat="1" ht="12.75">
      <c r="A19" s="513" t="s">
        <v>342</v>
      </c>
      <c r="B19" s="514">
        <v>0</v>
      </c>
      <c r="C19" s="527">
        <f>261693.7-18817.4-73362.6-12179.9-1987-1924-695-464-3420.2-2971.1-1919.6-739.1-110.7-1144.3-0.8-0.1-41.3</f>
        <v>141916.6</v>
      </c>
      <c r="D19" s="528">
        <f>253586.6-18817.4-73362.6-12179.9-1987-1924-695-462.4-3420.3-110.7-797.3-50-2971.2-347.1-94.2-825-595-1094.1+0.1-0.8-38</f>
        <v>133814.7</v>
      </c>
      <c r="E19" s="508">
        <f t="shared" si="0"/>
        <v>94.29108363644563</v>
      </c>
      <c r="F19" s="528">
        <f>110427.1-1116.7-11707.9-54.3-2350.2-10211.8-1928.3-907.5-1495.1-492-2979.2-175.8+0.2</f>
        <v>77008.5</v>
      </c>
      <c r="G19" s="508">
        <f t="shared" si="1"/>
        <v>1.737661426985333</v>
      </c>
      <c r="H19" s="516">
        <v>0</v>
      </c>
      <c r="I19" s="516">
        <v>0</v>
      </c>
      <c r="J19" s="509">
        <v>0</v>
      </c>
      <c r="K19" s="517">
        <v>0</v>
      </c>
      <c r="L19" s="511"/>
      <c r="M19" s="511"/>
      <c r="N19" s="511"/>
      <c r="O19" s="511"/>
      <c r="P19" s="511"/>
    </row>
    <row r="20" spans="1:16" s="512" customFormat="1" ht="12.75">
      <c r="A20" s="513" t="s">
        <v>343</v>
      </c>
      <c r="B20" s="514">
        <v>0</v>
      </c>
      <c r="C20" s="527">
        <v>0</v>
      </c>
      <c r="D20" s="528">
        <v>57.5</v>
      </c>
      <c r="E20" s="508">
        <v>0</v>
      </c>
      <c r="F20" s="528">
        <v>50.6</v>
      </c>
      <c r="G20" s="508">
        <f t="shared" si="1"/>
        <v>1.1363636363636362</v>
      </c>
      <c r="H20" s="516">
        <v>0</v>
      </c>
      <c r="I20" s="516">
        <v>0</v>
      </c>
      <c r="J20" s="509">
        <v>0</v>
      </c>
      <c r="K20" s="517">
        <v>0</v>
      </c>
      <c r="L20" s="511"/>
      <c r="M20" s="511"/>
      <c r="N20" s="511"/>
      <c r="O20" s="511"/>
      <c r="P20" s="511"/>
    </row>
    <row r="21" spans="1:16" s="512" customFormat="1" ht="13.5" thickBot="1">
      <c r="A21" s="531" t="s">
        <v>344</v>
      </c>
      <c r="B21" s="514">
        <v>0</v>
      </c>
      <c r="C21" s="527">
        <f>38457.5+610+170.9+5833</f>
        <v>45071.4</v>
      </c>
      <c r="D21" s="528">
        <f>38457.5+610+170.9+5833</f>
        <v>45071.4</v>
      </c>
      <c r="E21" s="508">
        <f t="shared" si="0"/>
        <v>100</v>
      </c>
      <c r="F21" s="528">
        <f>11707.9+24133.5+511.9+55558.2</f>
        <v>91911.5</v>
      </c>
      <c r="G21" s="508">
        <f t="shared" si="1"/>
        <v>0.49037824428934357</v>
      </c>
      <c r="H21" s="516">
        <v>0</v>
      </c>
      <c r="I21" s="516">
        <v>0</v>
      </c>
      <c r="J21" s="509">
        <v>0</v>
      </c>
      <c r="K21" s="517">
        <v>0</v>
      </c>
      <c r="L21" s="511"/>
      <c r="M21" s="511"/>
      <c r="N21" s="511"/>
      <c r="O21" s="511"/>
      <c r="P21" s="511"/>
    </row>
    <row r="22" spans="1:16" s="512" customFormat="1" ht="13.5" thickBot="1">
      <c r="A22" s="492" t="s">
        <v>76</v>
      </c>
      <c r="B22" s="532">
        <f>SUM(B8:B21)-SUM(B10:B13)</f>
        <v>274478</v>
      </c>
      <c r="C22" s="532">
        <f>SUM(C8:C21)-SUM(C10:C13)</f>
        <v>715639.4999999999</v>
      </c>
      <c r="D22" s="532">
        <f>SUM(D8:D21)-SUM(D10:D13)</f>
        <v>623331.7</v>
      </c>
      <c r="E22" s="533">
        <f>(D22/C22*100)</f>
        <v>87.1013548022433</v>
      </c>
      <c r="F22" s="532">
        <f>SUM(F8:F21)-SUM(F10:F13)</f>
        <v>528008.2</v>
      </c>
      <c r="G22" s="533">
        <f>(D22/F22)</f>
        <v>1.1805341280684656</v>
      </c>
      <c r="H22" s="534">
        <v>0</v>
      </c>
      <c r="I22" s="534">
        <v>0</v>
      </c>
      <c r="J22" s="534">
        <v>0</v>
      </c>
      <c r="K22" s="535">
        <v>0</v>
      </c>
      <c r="L22" s="511"/>
      <c r="M22" s="511"/>
      <c r="N22" s="511"/>
      <c r="O22" s="511"/>
      <c r="P22" s="511"/>
    </row>
    <row r="23" spans="2:6" ht="12.75">
      <c r="B23" s="536"/>
      <c r="C23" s="536"/>
      <c r="D23" s="536"/>
      <c r="F23" s="87"/>
    </row>
    <row r="24" spans="2:6" ht="12.75">
      <c r="B24" s="536"/>
      <c r="C24" s="536"/>
      <c r="D24" s="536"/>
      <c r="F24" s="87"/>
    </row>
    <row r="25" spans="2:11" ht="13.5" thickBot="1">
      <c r="B25" s="537"/>
      <c r="C25" s="538"/>
      <c r="D25" s="538"/>
      <c r="F25" s="87"/>
      <c r="K25" s="106" t="s">
        <v>35</v>
      </c>
    </row>
    <row r="26" spans="1:16" s="104" customFormat="1" ht="13.5" thickBot="1">
      <c r="A26" s="491" t="s">
        <v>16</v>
      </c>
      <c r="B26" s="491"/>
      <c r="C26" s="539" t="s">
        <v>18</v>
      </c>
      <c r="D26" s="539"/>
      <c r="E26" s="539"/>
      <c r="F26" s="539"/>
      <c r="G26" s="495"/>
      <c r="H26" s="539" t="s">
        <v>3</v>
      </c>
      <c r="I26" s="539"/>
      <c r="J26" s="539"/>
      <c r="K26" s="540"/>
      <c r="L26" s="530"/>
      <c r="M26" s="530"/>
      <c r="N26" s="530"/>
      <c r="O26" s="530"/>
      <c r="P26" s="530"/>
    </row>
    <row r="27" spans="1:14" ht="12.75">
      <c r="A27" s="541"/>
      <c r="B27" s="7" t="s">
        <v>30</v>
      </c>
      <c r="C27" s="499" t="s">
        <v>31</v>
      </c>
      <c r="D27" s="7" t="s">
        <v>62</v>
      </c>
      <c r="E27" s="7" t="s">
        <v>6</v>
      </c>
      <c r="F27" s="7" t="s">
        <v>62</v>
      </c>
      <c r="G27" s="542" t="s">
        <v>8</v>
      </c>
      <c r="H27" s="543" t="s">
        <v>63</v>
      </c>
      <c r="I27" s="544" t="s">
        <v>62</v>
      </c>
      <c r="J27" s="544" t="s">
        <v>6</v>
      </c>
      <c r="K27" s="545" t="s">
        <v>12</v>
      </c>
      <c r="L27" s="1021"/>
      <c r="M27" s="1021"/>
      <c r="N27" s="1021"/>
    </row>
    <row r="28" spans="1:14" ht="12.75">
      <c r="A28" s="546" t="s">
        <v>77</v>
      </c>
      <c r="B28" s="9"/>
      <c r="C28" s="547"/>
      <c r="D28" s="9" t="s">
        <v>67</v>
      </c>
      <c r="E28" s="9" t="s">
        <v>37</v>
      </c>
      <c r="F28" s="9" t="s">
        <v>67</v>
      </c>
      <c r="G28" s="548" t="s">
        <v>32</v>
      </c>
      <c r="H28" s="549" t="s">
        <v>329</v>
      </c>
      <c r="I28" s="550" t="s">
        <v>67</v>
      </c>
      <c r="J28" s="550"/>
      <c r="K28" s="551" t="s">
        <v>39</v>
      </c>
      <c r="L28" s="443"/>
      <c r="M28" s="443"/>
      <c r="N28" s="443"/>
    </row>
    <row r="29" spans="1:14" ht="13.5" thickBot="1">
      <c r="A29" s="171"/>
      <c r="B29" s="10"/>
      <c r="C29" s="552"/>
      <c r="D29" s="119">
        <v>40543</v>
      </c>
      <c r="E29" s="10">
        <v>2010</v>
      </c>
      <c r="F29" s="119">
        <v>40178</v>
      </c>
      <c r="G29" s="553"/>
      <c r="H29" s="554" t="s">
        <v>11</v>
      </c>
      <c r="I29" s="555">
        <v>40543</v>
      </c>
      <c r="J29" s="556"/>
      <c r="K29" s="557" t="s">
        <v>14</v>
      </c>
      <c r="L29" s="1022"/>
      <c r="M29" s="1022"/>
      <c r="N29" s="1022"/>
    </row>
    <row r="30" spans="1:14" ht="13.5" thickTop="1">
      <c r="A30" s="558" t="s">
        <v>345</v>
      </c>
      <c r="B30" s="559">
        <v>9012</v>
      </c>
      <c r="C30" s="560">
        <v>9512</v>
      </c>
      <c r="D30" s="561">
        <v>9512</v>
      </c>
      <c r="E30" s="562">
        <f>(D30/C30*100)</f>
        <v>100</v>
      </c>
      <c r="F30" s="561">
        <v>8500</v>
      </c>
      <c r="G30" s="563">
        <f>(D30/F30)</f>
        <v>1.1190588235294117</v>
      </c>
      <c r="H30" s="564">
        <v>10206.7</v>
      </c>
      <c r="I30" s="561">
        <v>10220.2</v>
      </c>
      <c r="J30" s="565">
        <f>(I30/H30*100)</f>
        <v>100.13226606052888</v>
      </c>
      <c r="K30" s="566">
        <v>0.5</v>
      </c>
      <c r="L30" s="567"/>
      <c r="M30" s="567"/>
      <c r="N30" s="567"/>
    </row>
    <row r="31" spans="1:14" ht="12.75">
      <c r="A31" s="568" t="s">
        <v>346</v>
      </c>
      <c r="B31" s="569">
        <v>13012</v>
      </c>
      <c r="C31" s="520">
        <v>13782</v>
      </c>
      <c r="D31" s="521">
        <v>13782</v>
      </c>
      <c r="E31" s="570">
        <f aca="true" t="shared" si="2" ref="E31:E66">(D31/C31*100)</f>
        <v>100</v>
      </c>
      <c r="F31" s="521">
        <v>12400</v>
      </c>
      <c r="G31" s="571">
        <f>(D31/F31)</f>
        <v>1.111451612903226</v>
      </c>
      <c r="H31" s="572">
        <v>21738.2</v>
      </c>
      <c r="I31" s="521">
        <v>21738.2</v>
      </c>
      <c r="J31" s="573">
        <f aca="true" t="shared" si="3" ref="J31:J54">(I31/H31*100)</f>
        <v>100</v>
      </c>
      <c r="K31" s="574">
        <v>-1.6</v>
      </c>
      <c r="L31" s="567"/>
      <c r="M31" s="567"/>
      <c r="N31" s="567"/>
    </row>
    <row r="32" spans="1:14" ht="12.75">
      <c r="A32" s="568" t="s">
        <v>347</v>
      </c>
      <c r="B32" s="569">
        <v>16464</v>
      </c>
      <c r="C32" s="520">
        <v>17664</v>
      </c>
      <c r="D32" s="521">
        <v>17664</v>
      </c>
      <c r="E32" s="570">
        <f t="shared" si="2"/>
        <v>100</v>
      </c>
      <c r="F32" s="521">
        <v>16500</v>
      </c>
      <c r="G32" s="571">
        <f aca="true" t="shared" si="4" ref="G32:G66">(D32/F32)</f>
        <v>1.0705454545454545</v>
      </c>
      <c r="H32" s="572">
        <v>30461</v>
      </c>
      <c r="I32" s="521">
        <v>31161</v>
      </c>
      <c r="J32" s="573">
        <f t="shared" si="3"/>
        <v>102.29802041955287</v>
      </c>
      <c r="K32" s="574">
        <v>-2</v>
      </c>
      <c r="L32" s="575"/>
      <c r="M32" s="567"/>
      <c r="N32" s="567"/>
    </row>
    <row r="33" spans="1:14" ht="12.75">
      <c r="A33" s="568" t="s">
        <v>348</v>
      </c>
      <c r="B33" s="569">
        <v>15447</v>
      </c>
      <c r="C33" s="520">
        <v>18257</v>
      </c>
      <c r="D33" s="521">
        <v>18257</v>
      </c>
      <c r="E33" s="570">
        <f t="shared" si="2"/>
        <v>100</v>
      </c>
      <c r="F33" s="521">
        <v>17461.5</v>
      </c>
      <c r="G33" s="571">
        <f t="shared" si="4"/>
        <v>1.045557369069095</v>
      </c>
      <c r="H33" s="572">
        <v>22142</v>
      </c>
      <c r="I33" s="521">
        <v>22142</v>
      </c>
      <c r="J33" s="573">
        <f t="shared" si="3"/>
        <v>100</v>
      </c>
      <c r="K33" s="574">
        <v>0.7</v>
      </c>
      <c r="L33" s="567"/>
      <c r="M33" s="567"/>
      <c r="N33" s="567"/>
    </row>
    <row r="34" spans="1:16" s="587" customFormat="1" ht="12.75">
      <c r="A34" s="576" t="s">
        <v>349</v>
      </c>
      <c r="B34" s="577">
        <v>20373</v>
      </c>
      <c r="C34" s="578">
        <v>25188.9</v>
      </c>
      <c r="D34" s="579">
        <v>25188.9</v>
      </c>
      <c r="E34" s="580">
        <f t="shared" si="2"/>
        <v>100</v>
      </c>
      <c r="F34" s="579">
        <v>17000</v>
      </c>
      <c r="G34" s="581">
        <f t="shared" si="4"/>
        <v>1.4817</v>
      </c>
      <c r="H34" s="582">
        <v>35424.5</v>
      </c>
      <c r="I34" s="579">
        <v>34506.8</v>
      </c>
      <c r="J34" s="583">
        <f t="shared" si="3"/>
        <v>97.40942003415715</v>
      </c>
      <c r="K34" s="584">
        <v>-0.17</v>
      </c>
      <c r="L34" s="585"/>
      <c r="M34" s="585"/>
      <c r="N34" s="585"/>
      <c r="O34" s="586"/>
      <c r="P34" s="586"/>
    </row>
    <row r="35" spans="1:14" ht="12.75">
      <c r="A35" s="568" t="s">
        <v>350</v>
      </c>
      <c r="B35" s="569">
        <v>19730</v>
      </c>
      <c r="C35" s="520">
        <v>20470</v>
      </c>
      <c r="D35" s="521">
        <v>20470</v>
      </c>
      <c r="E35" s="570">
        <f t="shared" si="2"/>
        <v>100</v>
      </c>
      <c r="F35" s="521">
        <v>17000</v>
      </c>
      <c r="G35" s="571">
        <f t="shared" si="4"/>
        <v>1.2041176470588235</v>
      </c>
      <c r="H35" s="572">
        <v>21785.3</v>
      </c>
      <c r="I35" s="521">
        <v>21946.3</v>
      </c>
      <c r="J35" s="573">
        <f t="shared" si="3"/>
        <v>100.73903044713637</v>
      </c>
      <c r="K35" s="574">
        <v>-1.72</v>
      </c>
      <c r="L35" s="567"/>
      <c r="M35" s="567"/>
      <c r="N35" s="567"/>
    </row>
    <row r="36" spans="1:14" ht="12.75">
      <c r="A36" s="568" t="s">
        <v>351</v>
      </c>
      <c r="B36" s="569">
        <v>17524</v>
      </c>
      <c r="C36" s="520">
        <v>19124</v>
      </c>
      <c r="D36" s="521">
        <v>19124</v>
      </c>
      <c r="E36" s="570">
        <f t="shared" si="2"/>
        <v>100</v>
      </c>
      <c r="F36" s="521">
        <v>17300</v>
      </c>
      <c r="G36" s="571">
        <f t="shared" si="4"/>
        <v>1.1054335260115606</v>
      </c>
      <c r="H36" s="572">
        <v>25782</v>
      </c>
      <c r="I36" s="521">
        <v>25562.9</v>
      </c>
      <c r="J36" s="573">
        <f t="shared" si="3"/>
        <v>99.15018229772711</v>
      </c>
      <c r="K36" s="574">
        <v>-3</v>
      </c>
      <c r="L36" s="567"/>
      <c r="M36" s="567"/>
      <c r="N36" s="567"/>
    </row>
    <row r="37" spans="1:14" ht="12.75">
      <c r="A37" s="568" t="s">
        <v>352</v>
      </c>
      <c r="B37" s="569">
        <v>20726</v>
      </c>
      <c r="C37" s="520">
        <v>25319.6</v>
      </c>
      <c r="D37" s="521">
        <v>25319.6</v>
      </c>
      <c r="E37" s="570">
        <f t="shared" si="2"/>
        <v>100</v>
      </c>
      <c r="F37" s="521">
        <v>19100</v>
      </c>
      <c r="G37" s="571">
        <f t="shared" si="4"/>
        <v>1.3256335078534032</v>
      </c>
      <c r="H37" s="572">
        <v>27861.6</v>
      </c>
      <c r="I37" s="521">
        <v>27859.8</v>
      </c>
      <c r="J37" s="573">
        <f t="shared" si="3"/>
        <v>99.99353949521922</v>
      </c>
      <c r="K37" s="574">
        <v>0</v>
      </c>
      <c r="L37" s="588"/>
      <c r="M37" s="588"/>
      <c r="N37" s="588"/>
    </row>
    <row r="38" spans="1:14" ht="12.75">
      <c r="A38" s="568" t="s">
        <v>353</v>
      </c>
      <c r="B38" s="569">
        <v>28478</v>
      </c>
      <c r="C38" s="589">
        <v>32563.9</v>
      </c>
      <c r="D38" s="521">
        <v>32563.9</v>
      </c>
      <c r="E38" s="590">
        <f t="shared" si="2"/>
        <v>100</v>
      </c>
      <c r="F38" s="521">
        <v>29000</v>
      </c>
      <c r="G38" s="571">
        <f t="shared" si="4"/>
        <v>1.1228931034482759</v>
      </c>
      <c r="H38" s="572">
        <v>37511.4</v>
      </c>
      <c r="I38" s="521">
        <v>37511.4</v>
      </c>
      <c r="J38" s="573">
        <f t="shared" si="3"/>
        <v>100</v>
      </c>
      <c r="K38" s="574">
        <v>-0.64</v>
      </c>
      <c r="L38" s="588"/>
      <c r="M38" s="588"/>
      <c r="N38" s="588"/>
    </row>
    <row r="39" spans="1:14" ht="12.75">
      <c r="A39" s="568" t="s">
        <v>354</v>
      </c>
      <c r="B39" s="569">
        <v>16266</v>
      </c>
      <c r="C39" s="520">
        <v>16688</v>
      </c>
      <c r="D39" s="591">
        <v>16688</v>
      </c>
      <c r="E39" s="570">
        <f t="shared" si="2"/>
        <v>100</v>
      </c>
      <c r="F39" s="591">
        <v>16200</v>
      </c>
      <c r="G39" s="571">
        <f t="shared" si="4"/>
        <v>1.0301234567901234</v>
      </c>
      <c r="H39" s="572">
        <v>21856.7</v>
      </c>
      <c r="I39" s="521">
        <v>21856.7</v>
      </c>
      <c r="J39" s="573">
        <f t="shared" si="3"/>
        <v>100</v>
      </c>
      <c r="K39" s="574">
        <v>0.7</v>
      </c>
      <c r="L39" s="588"/>
      <c r="M39" s="588"/>
      <c r="N39" s="588"/>
    </row>
    <row r="40" spans="1:14" ht="12.75">
      <c r="A40" s="568" t="s">
        <v>355</v>
      </c>
      <c r="B40" s="569">
        <v>9855</v>
      </c>
      <c r="C40" s="520">
        <v>10391</v>
      </c>
      <c r="D40" s="521">
        <v>10391</v>
      </c>
      <c r="E40" s="570">
        <f t="shared" si="2"/>
        <v>100</v>
      </c>
      <c r="F40" s="521">
        <v>9969</v>
      </c>
      <c r="G40" s="571">
        <f t="shared" si="4"/>
        <v>1.0423312268030895</v>
      </c>
      <c r="H40" s="572">
        <v>8558.1</v>
      </c>
      <c r="I40" s="521">
        <v>8558.1</v>
      </c>
      <c r="J40" s="573">
        <f t="shared" si="3"/>
        <v>100</v>
      </c>
      <c r="K40" s="574">
        <v>0</v>
      </c>
      <c r="L40" s="588"/>
      <c r="M40" s="588"/>
      <c r="N40" s="588"/>
    </row>
    <row r="41" spans="1:14" ht="12.75">
      <c r="A41" s="568" t="s">
        <v>356</v>
      </c>
      <c r="B41" s="569">
        <v>7888</v>
      </c>
      <c r="C41" s="520">
        <v>9138</v>
      </c>
      <c r="D41" s="521">
        <v>9138</v>
      </c>
      <c r="E41" s="570">
        <f t="shared" si="2"/>
        <v>100</v>
      </c>
      <c r="F41" s="521">
        <v>8007</v>
      </c>
      <c r="G41" s="571">
        <f t="shared" si="4"/>
        <v>1.141251405020607</v>
      </c>
      <c r="H41" s="572">
        <v>8536.6</v>
      </c>
      <c r="I41" s="521">
        <v>8536.5</v>
      </c>
      <c r="J41" s="573">
        <f t="shared" si="3"/>
        <v>99.99882857343673</v>
      </c>
      <c r="K41" s="574">
        <v>-0.5</v>
      </c>
      <c r="L41" s="588"/>
      <c r="M41" s="588"/>
      <c r="N41" s="588"/>
    </row>
    <row r="42" spans="1:14" ht="12.75">
      <c r="A42" s="568" t="s">
        <v>357</v>
      </c>
      <c r="B42" s="569">
        <v>12955</v>
      </c>
      <c r="C42" s="520">
        <v>15305</v>
      </c>
      <c r="D42" s="521">
        <v>15305</v>
      </c>
      <c r="E42" s="570">
        <f t="shared" si="2"/>
        <v>100</v>
      </c>
      <c r="F42" s="521">
        <v>14000</v>
      </c>
      <c r="G42" s="571">
        <f t="shared" si="4"/>
        <v>1.0932142857142857</v>
      </c>
      <c r="H42" s="572">
        <v>23481</v>
      </c>
      <c r="I42" s="521">
        <v>23481</v>
      </c>
      <c r="J42" s="573">
        <f t="shared" si="3"/>
        <v>100</v>
      </c>
      <c r="K42" s="574">
        <v>0.3</v>
      </c>
      <c r="L42" s="588"/>
      <c r="M42" s="588"/>
      <c r="N42" s="588"/>
    </row>
    <row r="43" spans="1:14" ht="12.75">
      <c r="A43" s="568" t="s">
        <v>358</v>
      </c>
      <c r="B43" s="569">
        <v>25670</v>
      </c>
      <c r="C43" s="520">
        <v>26220</v>
      </c>
      <c r="D43" s="521">
        <v>26220</v>
      </c>
      <c r="E43" s="570">
        <f t="shared" si="2"/>
        <v>100</v>
      </c>
      <c r="F43" s="521">
        <v>24103.7</v>
      </c>
      <c r="G43" s="571">
        <f t="shared" si="4"/>
        <v>1.0877997983712044</v>
      </c>
      <c r="H43" s="572">
        <v>33558.5</v>
      </c>
      <c r="I43" s="521">
        <v>33558.5</v>
      </c>
      <c r="J43" s="573">
        <f t="shared" si="3"/>
        <v>100</v>
      </c>
      <c r="K43" s="574">
        <v>0</v>
      </c>
      <c r="L43" s="588"/>
      <c r="M43" s="588"/>
      <c r="N43" s="588"/>
    </row>
    <row r="44" spans="1:14" ht="12.75">
      <c r="A44" s="568" t="s">
        <v>359</v>
      </c>
      <c r="B44" s="569">
        <v>12226</v>
      </c>
      <c r="C44" s="520">
        <v>14226</v>
      </c>
      <c r="D44" s="521">
        <v>14226</v>
      </c>
      <c r="E44" s="570">
        <f t="shared" si="2"/>
        <v>100</v>
      </c>
      <c r="F44" s="521">
        <v>14002.5</v>
      </c>
      <c r="G44" s="571">
        <f t="shared" si="4"/>
        <v>1.015961435457954</v>
      </c>
      <c r="H44" s="572">
        <v>15355.8</v>
      </c>
      <c r="I44" s="521">
        <v>15355.8</v>
      </c>
      <c r="J44" s="573">
        <f t="shared" si="3"/>
        <v>100</v>
      </c>
      <c r="K44" s="574">
        <v>0</v>
      </c>
      <c r="L44" s="588"/>
      <c r="M44" s="588"/>
      <c r="N44" s="588"/>
    </row>
    <row r="45" spans="1:14" ht="12.75">
      <c r="A45" s="568" t="s">
        <v>360</v>
      </c>
      <c r="B45" s="569">
        <v>17547</v>
      </c>
      <c r="C45" s="520">
        <v>17547</v>
      </c>
      <c r="D45" s="521">
        <v>17547</v>
      </c>
      <c r="E45" s="570">
        <f t="shared" si="2"/>
        <v>100</v>
      </c>
      <c r="F45" s="521">
        <v>16000</v>
      </c>
      <c r="G45" s="571">
        <f t="shared" si="4"/>
        <v>1.0966875</v>
      </c>
      <c r="H45" s="572">
        <v>25485</v>
      </c>
      <c r="I45" s="521">
        <v>25485</v>
      </c>
      <c r="J45" s="573">
        <f t="shared" si="3"/>
        <v>100</v>
      </c>
      <c r="K45" s="574">
        <v>1.5</v>
      </c>
      <c r="L45" s="588"/>
      <c r="M45" s="588"/>
      <c r="N45" s="588"/>
    </row>
    <row r="46" spans="1:14" ht="12.75">
      <c r="A46" s="568" t="s">
        <v>361</v>
      </c>
      <c r="B46" s="569">
        <v>12219</v>
      </c>
      <c r="C46" s="520">
        <v>12963</v>
      </c>
      <c r="D46" s="521">
        <v>12963</v>
      </c>
      <c r="E46" s="570">
        <f t="shared" si="2"/>
        <v>100</v>
      </c>
      <c r="F46" s="521">
        <v>12311</v>
      </c>
      <c r="G46" s="571">
        <f t="shared" si="4"/>
        <v>1.052960766793924</v>
      </c>
      <c r="H46" s="572">
        <v>10832.9</v>
      </c>
      <c r="I46" s="521">
        <v>10832.6</v>
      </c>
      <c r="J46" s="573">
        <f t="shared" si="3"/>
        <v>99.99723065845711</v>
      </c>
      <c r="K46" s="574">
        <v>1.89</v>
      </c>
      <c r="L46" s="588"/>
      <c r="M46" s="588"/>
      <c r="N46" s="588"/>
    </row>
    <row r="47" spans="1:14" ht="12.75">
      <c r="A47" s="568" t="s">
        <v>362</v>
      </c>
      <c r="B47" s="569">
        <v>21116</v>
      </c>
      <c r="C47" s="520">
        <v>22013</v>
      </c>
      <c r="D47" s="521">
        <v>22013</v>
      </c>
      <c r="E47" s="570">
        <f t="shared" si="2"/>
        <v>100</v>
      </c>
      <c r="F47" s="521">
        <v>20018</v>
      </c>
      <c r="G47" s="571">
        <f t="shared" si="4"/>
        <v>1.0996603057248477</v>
      </c>
      <c r="H47" s="572">
        <v>19044.5</v>
      </c>
      <c r="I47" s="521">
        <v>19044.5</v>
      </c>
      <c r="J47" s="573">
        <f t="shared" si="3"/>
        <v>100</v>
      </c>
      <c r="K47" s="574">
        <v>1</v>
      </c>
      <c r="L47" s="588"/>
      <c r="M47" s="588"/>
      <c r="N47" s="588"/>
    </row>
    <row r="48" spans="1:14" ht="12.75">
      <c r="A48" s="576" t="s">
        <v>363</v>
      </c>
      <c r="B48" s="569">
        <v>8269.4</v>
      </c>
      <c r="C48" s="520">
        <v>8304.4</v>
      </c>
      <c r="D48" s="521">
        <v>8304.4</v>
      </c>
      <c r="E48" s="570">
        <f t="shared" si="2"/>
        <v>100</v>
      </c>
      <c r="F48" s="521">
        <v>8000</v>
      </c>
      <c r="G48" s="571">
        <f t="shared" si="4"/>
        <v>1.03805</v>
      </c>
      <c r="H48" s="572">
        <v>8615.6</v>
      </c>
      <c r="I48" s="521">
        <v>8615.6</v>
      </c>
      <c r="J48" s="573">
        <f t="shared" si="3"/>
        <v>100</v>
      </c>
      <c r="K48" s="574">
        <v>-1.6</v>
      </c>
      <c r="L48" s="588"/>
      <c r="M48" s="588"/>
      <c r="N48" s="588"/>
    </row>
    <row r="49" spans="1:16" s="524" customFormat="1" ht="12" customHeight="1">
      <c r="A49" s="576" t="s">
        <v>364</v>
      </c>
      <c r="B49" s="569">
        <v>25550</v>
      </c>
      <c r="C49" s="520">
        <v>26329.6</v>
      </c>
      <c r="D49" s="521">
        <v>26329.6</v>
      </c>
      <c r="E49" s="570">
        <f t="shared" si="2"/>
        <v>100</v>
      </c>
      <c r="F49" s="521">
        <v>26656.7</v>
      </c>
      <c r="G49" s="571">
        <f t="shared" si="4"/>
        <v>0.9877291637749608</v>
      </c>
      <c r="H49" s="572">
        <v>21245</v>
      </c>
      <c r="I49" s="521">
        <v>21220.4</v>
      </c>
      <c r="J49" s="573">
        <f t="shared" si="3"/>
        <v>99.8842080489527</v>
      </c>
      <c r="K49" s="574">
        <v>1.57</v>
      </c>
      <c r="L49" s="588"/>
      <c r="M49" s="588"/>
      <c r="N49" s="588"/>
      <c r="O49" s="523"/>
      <c r="P49" s="523"/>
    </row>
    <row r="50" spans="1:14" ht="12.75">
      <c r="A50" s="576" t="s">
        <v>365</v>
      </c>
      <c r="B50" s="569">
        <v>17404.5</v>
      </c>
      <c r="C50" s="520">
        <v>17697.5</v>
      </c>
      <c r="D50" s="521">
        <v>17697.5</v>
      </c>
      <c r="E50" s="570">
        <f t="shared" si="2"/>
        <v>100</v>
      </c>
      <c r="F50" s="521">
        <v>17620.3</v>
      </c>
      <c r="G50" s="571">
        <f t="shared" si="4"/>
        <v>1.0043813101933565</v>
      </c>
      <c r="H50" s="572">
        <v>15554.2</v>
      </c>
      <c r="I50" s="521">
        <v>15554.2</v>
      </c>
      <c r="J50" s="573">
        <f t="shared" si="3"/>
        <v>100</v>
      </c>
      <c r="K50" s="574">
        <v>0</v>
      </c>
      <c r="L50" s="588"/>
      <c r="M50" s="588"/>
      <c r="N50" s="588"/>
    </row>
    <row r="51" spans="1:14" ht="12.75">
      <c r="A51" s="576" t="s">
        <v>366</v>
      </c>
      <c r="B51" s="569">
        <v>12183</v>
      </c>
      <c r="C51" s="520">
        <v>15133</v>
      </c>
      <c r="D51" s="521">
        <v>15133</v>
      </c>
      <c r="E51" s="570">
        <f t="shared" si="2"/>
        <v>100</v>
      </c>
      <c r="F51" s="521">
        <v>12431.7</v>
      </c>
      <c r="G51" s="571">
        <f t="shared" si="4"/>
        <v>1.2172912795514692</v>
      </c>
      <c r="H51" s="572">
        <v>11631.5</v>
      </c>
      <c r="I51" s="521">
        <v>11619.6</v>
      </c>
      <c r="J51" s="573">
        <f t="shared" si="3"/>
        <v>99.8976916132915</v>
      </c>
      <c r="K51" s="574">
        <v>-0.7</v>
      </c>
      <c r="L51" s="575"/>
      <c r="M51" s="588"/>
      <c r="N51" s="588"/>
    </row>
    <row r="52" spans="1:14" ht="12.75">
      <c r="A52" s="576" t="s">
        <v>367</v>
      </c>
      <c r="B52" s="569">
        <v>16531</v>
      </c>
      <c r="C52" s="520">
        <v>16681</v>
      </c>
      <c r="D52" s="521">
        <v>16681</v>
      </c>
      <c r="E52" s="570">
        <f t="shared" si="2"/>
        <v>100</v>
      </c>
      <c r="F52" s="521">
        <v>15850</v>
      </c>
      <c r="G52" s="571">
        <f t="shared" si="4"/>
        <v>1.052429022082019</v>
      </c>
      <c r="H52" s="572">
        <v>13954</v>
      </c>
      <c r="I52" s="521">
        <v>13954</v>
      </c>
      <c r="J52" s="573">
        <f t="shared" si="3"/>
        <v>100</v>
      </c>
      <c r="K52" s="574">
        <v>0</v>
      </c>
      <c r="L52" s="588"/>
      <c r="M52" s="588"/>
      <c r="N52" s="588"/>
    </row>
    <row r="53" spans="1:14" ht="12.75">
      <c r="A53" s="576" t="s">
        <v>368</v>
      </c>
      <c r="B53" s="569">
        <v>31204</v>
      </c>
      <c r="C53" s="520">
        <v>33203.6</v>
      </c>
      <c r="D53" s="521">
        <v>33203.6</v>
      </c>
      <c r="E53" s="570">
        <f t="shared" si="2"/>
        <v>100</v>
      </c>
      <c r="F53" s="521">
        <v>31900</v>
      </c>
      <c r="G53" s="571">
        <f t="shared" si="4"/>
        <v>1.0408652037617554</v>
      </c>
      <c r="H53" s="572">
        <v>25734.7</v>
      </c>
      <c r="I53" s="521">
        <v>25755</v>
      </c>
      <c r="J53" s="573">
        <f t="shared" si="3"/>
        <v>100.07888182104318</v>
      </c>
      <c r="K53" s="574">
        <v>1.75</v>
      </c>
      <c r="L53" s="588"/>
      <c r="M53" s="588"/>
      <c r="N53" s="588"/>
    </row>
    <row r="54" spans="1:14" ht="12.75">
      <c r="A54" s="592" t="s">
        <v>369</v>
      </c>
      <c r="B54" s="593">
        <v>22725</v>
      </c>
      <c r="C54" s="594">
        <v>25296.7</v>
      </c>
      <c r="D54" s="595">
        <v>25296.7</v>
      </c>
      <c r="E54" s="596">
        <f t="shared" si="2"/>
        <v>100</v>
      </c>
      <c r="F54" s="595">
        <v>22477.8</v>
      </c>
      <c r="G54" s="597">
        <f t="shared" si="4"/>
        <v>1.1254081805158869</v>
      </c>
      <c r="H54" s="598">
        <v>28867</v>
      </c>
      <c r="I54" s="595">
        <v>28557.7</v>
      </c>
      <c r="J54" s="599">
        <f t="shared" si="3"/>
        <v>98.92853431253681</v>
      </c>
      <c r="K54" s="600">
        <v>-4.91</v>
      </c>
      <c r="L54" s="588"/>
      <c r="M54" s="588"/>
      <c r="N54" s="588"/>
    </row>
    <row r="55" spans="1:14" ht="12.75">
      <c r="A55" s="576" t="s">
        <v>370</v>
      </c>
      <c r="B55" s="601">
        <v>33604</v>
      </c>
      <c r="C55" s="520">
        <v>35629.7</v>
      </c>
      <c r="D55" s="521">
        <v>35629.7</v>
      </c>
      <c r="E55" s="570">
        <f t="shared" si="2"/>
        <v>100</v>
      </c>
      <c r="F55" s="521">
        <v>33737</v>
      </c>
      <c r="G55" s="571">
        <f t="shared" si="4"/>
        <v>1.0561016095088478</v>
      </c>
      <c r="H55" s="572">
        <v>33400</v>
      </c>
      <c r="I55" s="521">
        <v>33399.3</v>
      </c>
      <c r="J55" s="599">
        <f>(I55/H55*100)</f>
        <v>99.99790419161677</v>
      </c>
      <c r="K55" s="574">
        <v>-2.7</v>
      </c>
      <c r="L55" s="602"/>
      <c r="M55" s="588"/>
      <c r="N55" s="588"/>
    </row>
    <row r="56" spans="1:16" s="614" customFormat="1" ht="12.75">
      <c r="A56" s="603" t="s">
        <v>371</v>
      </c>
      <c r="B56" s="604">
        <v>57146</v>
      </c>
      <c r="C56" s="605">
        <v>59800</v>
      </c>
      <c r="D56" s="606">
        <v>59800</v>
      </c>
      <c r="E56" s="607">
        <f t="shared" si="2"/>
        <v>100</v>
      </c>
      <c r="F56" s="606">
        <v>56844</v>
      </c>
      <c r="G56" s="608">
        <f t="shared" si="4"/>
        <v>1.0520019703046934</v>
      </c>
      <c r="H56" s="609">
        <v>37500</v>
      </c>
      <c r="I56" s="606">
        <v>37485.3</v>
      </c>
      <c r="J56" s="610">
        <f>(I56/H56*100)</f>
        <v>99.9608</v>
      </c>
      <c r="K56" s="611">
        <v>-5.46</v>
      </c>
      <c r="L56" s="612"/>
      <c r="M56" s="612"/>
      <c r="N56" s="612"/>
      <c r="O56" s="613"/>
      <c r="P56" s="613"/>
    </row>
    <row r="57" spans="1:14" ht="12.75">
      <c r="A57" s="568" t="s">
        <v>372</v>
      </c>
      <c r="B57" s="601">
        <v>33976</v>
      </c>
      <c r="C57" s="520">
        <v>34929.9</v>
      </c>
      <c r="D57" s="521">
        <v>34929.9</v>
      </c>
      <c r="E57" s="570">
        <f t="shared" si="2"/>
        <v>100</v>
      </c>
      <c r="F57" s="521">
        <v>34151</v>
      </c>
      <c r="G57" s="571">
        <f t="shared" si="4"/>
        <v>1.0228075312582354</v>
      </c>
      <c r="H57" s="572">
        <v>24965.7</v>
      </c>
      <c r="I57" s="521">
        <v>24788.5</v>
      </c>
      <c r="J57" s="573">
        <f>(I57/H57*100)</f>
        <v>99.29022619033313</v>
      </c>
      <c r="K57" s="574">
        <v>-1</v>
      </c>
      <c r="L57" s="588"/>
      <c r="M57" s="588"/>
      <c r="N57" s="588"/>
    </row>
    <row r="58" spans="1:14" ht="12.75">
      <c r="A58" s="568" t="s">
        <v>373</v>
      </c>
      <c r="B58" s="601">
        <v>63648.5</v>
      </c>
      <c r="C58" s="615">
        <f>76532.4+792.7+3420.2+41.3</f>
        <v>80786.59999999999</v>
      </c>
      <c r="D58" s="521">
        <f>76532.4+792.7+3420.3+38</f>
        <v>80783.4</v>
      </c>
      <c r="E58" s="570">
        <f>(D58/C58*100)</f>
        <v>99.9960389470531</v>
      </c>
      <c r="F58" s="521">
        <f>68360.3+1116.7+2979.2</f>
        <v>72456.2</v>
      </c>
      <c r="G58" s="571">
        <f t="shared" si="4"/>
        <v>1.114927363013793</v>
      </c>
      <c r="H58" s="572">
        <v>38522.5</v>
      </c>
      <c r="I58" s="521">
        <v>35134</v>
      </c>
      <c r="J58" s="573">
        <f>(I58/H58*100)</f>
        <v>91.20384191057175</v>
      </c>
      <c r="K58" s="574">
        <v>-3.91</v>
      </c>
      <c r="L58" s="588"/>
      <c r="M58" s="588"/>
      <c r="N58" s="588"/>
    </row>
    <row r="59" spans="1:16" s="524" customFormat="1" ht="12.75">
      <c r="A59" s="568" t="s">
        <v>374</v>
      </c>
      <c r="B59" s="577">
        <v>12359</v>
      </c>
      <c r="C59" s="520">
        <v>14736.1</v>
      </c>
      <c r="D59" s="521">
        <v>14736.1</v>
      </c>
      <c r="E59" s="570">
        <f t="shared" si="2"/>
        <v>100</v>
      </c>
      <c r="F59" s="521">
        <v>13901.6</v>
      </c>
      <c r="G59" s="571">
        <f t="shared" si="4"/>
        <v>1.060029061403004</v>
      </c>
      <c r="H59" s="572">
        <v>8722</v>
      </c>
      <c r="I59" s="521">
        <v>8718</v>
      </c>
      <c r="J59" s="573">
        <f>(I59/H59*100)</f>
        <v>99.95413895895436</v>
      </c>
      <c r="K59" s="574">
        <v>0</v>
      </c>
      <c r="L59" s="523"/>
      <c r="M59" s="523"/>
      <c r="N59" s="523"/>
      <c r="O59" s="523"/>
      <c r="P59" s="523"/>
    </row>
    <row r="60" spans="1:16" s="524" customFormat="1" ht="12.75">
      <c r="A60" s="568" t="s">
        <v>375</v>
      </c>
      <c r="B60" s="577">
        <v>233133.5</v>
      </c>
      <c r="C60" s="520">
        <v>235400.1</v>
      </c>
      <c r="D60" s="521">
        <v>235400.1</v>
      </c>
      <c r="E60" s="570">
        <f t="shared" si="2"/>
        <v>100</v>
      </c>
      <c r="F60" s="521">
        <v>229552</v>
      </c>
      <c r="G60" s="571">
        <f t="shared" si="4"/>
        <v>1.0254761448386422</v>
      </c>
      <c r="H60" s="616" t="s">
        <v>376</v>
      </c>
      <c r="I60" s="617" t="s">
        <v>376</v>
      </c>
      <c r="J60" s="618" t="s">
        <v>376</v>
      </c>
      <c r="K60" s="619" t="s">
        <v>376</v>
      </c>
      <c r="L60" s="523"/>
      <c r="M60" s="523"/>
      <c r="N60" s="523"/>
      <c r="O60" s="523"/>
      <c r="P60" s="523"/>
    </row>
    <row r="61" spans="1:16" s="524" customFormat="1" ht="12.75">
      <c r="A61" s="568" t="s">
        <v>377</v>
      </c>
      <c r="B61" s="577">
        <v>0</v>
      </c>
      <c r="C61" s="520">
        <v>0</v>
      </c>
      <c r="D61" s="521">
        <v>0</v>
      </c>
      <c r="E61" s="570">
        <v>0</v>
      </c>
      <c r="F61" s="521">
        <v>54.3</v>
      </c>
      <c r="G61" s="571">
        <f t="shared" si="4"/>
        <v>0</v>
      </c>
      <c r="H61" s="616" t="s">
        <v>376</v>
      </c>
      <c r="I61" s="617" t="s">
        <v>376</v>
      </c>
      <c r="J61" s="618" t="s">
        <v>376</v>
      </c>
      <c r="K61" s="619" t="s">
        <v>376</v>
      </c>
      <c r="L61" s="523"/>
      <c r="M61" s="523"/>
      <c r="N61" s="523"/>
      <c r="O61" s="523"/>
      <c r="P61" s="523"/>
    </row>
    <row r="62" spans="1:16" s="524" customFormat="1" ht="12.75">
      <c r="A62" s="568" t="s">
        <v>378</v>
      </c>
      <c r="B62" s="577">
        <v>0</v>
      </c>
      <c r="C62" s="520">
        <f>1924+0.8+0.1</f>
        <v>1924.8999999999999</v>
      </c>
      <c r="D62" s="521">
        <f>1924+0.8</f>
        <v>1924.8</v>
      </c>
      <c r="E62" s="570">
        <f t="shared" si="2"/>
        <v>99.99480492493117</v>
      </c>
      <c r="F62" s="521">
        <v>1928.3</v>
      </c>
      <c r="G62" s="571">
        <f t="shared" si="4"/>
        <v>0.998184929730851</v>
      </c>
      <c r="H62" s="616" t="s">
        <v>376</v>
      </c>
      <c r="I62" s="617" t="s">
        <v>376</v>
      </c>
      <c r="J62" s="618" t="s">
        <v>376</v>
      </c>
      <c r="K62" s="619" t="s">
        <v>376</v>
      </c>
      <c r="L62" s="523"/>
      <c r="M62" s="523"/>
      <c r="N62" s="523"/>
      <c r="O62" s="523"/>
      <c r="P62" s="523"/>
    </row>
    <row r="63" spans="1:16" s="524" customFormat="1" ht="12.75">
      <c r="A63" s="568" t="s">
        <v>379</v>
      </c>
      <c r="B63" s="577">
        <v>14181</v>
      </c>
      <c r="C63" s="520">
        <v>18581</v>
      </c>
      <c r="D63" s="521">
        <v>18581</v>
      </c>
      <c r="E63" s="570">
        <f t="shared" si="2"/>
        <v>100</v>
      </c>
      <c r="F63" s="521">
        <v>17500</v>
      </c>
      <c r="G63" s="571">
        <f t="shared" si="4"/>
        <v>1.0617714285714286</v>
      </c>
      <c r="H63" s="616" t="s">
        <v>376</v>
      </c>
      <c r="I63" s="617" t="s">
        <v>376</v>
      </c>
      <c r="J63" s="618" t="s">
        <v>376</v>
      </c>
      <c r="K63" s="619" t="s">
        <v>376</v>
      </c>
      <c r="L63" s="523"/>
      <c r="M63" s="523"/>
      <c r="N63" s="523"/>
      <c r="O63" s="523"/>
      <c r="P63" s="523"/>
    </row>
    <row r="64" spans="1:16" s="104" customFormat="1" ht="12.75">
      <c r="A64" s="568" t="s">
        <v>380</v>
      </c>
      <c r="B64" s="577">
        <v>11806</v>
      </c>
      <c r="C64" s="520">
        <v>13911.9</v>
      </c>
      <c r="D64" s="521">
        <v>13911.9</v>
      </c>
      <c r="E64" s="570">
        <f t="shared" si="2"/>
        <v>100</v>
      </c>
      <c r="F64" s="521">
        <v>13796.5</v>
      </c>
      <c r="G64" s="571">
        <f t="shared" si="4"/>
        <v>1.0083644402565868</v>
      </c>
      <c r="H64" s="616" t="s">
        <v>376</v>
      </c>
      <c r="I64" s="617" t="s">
        <v>376</v>
      </c>
      <c r="J64" s="618" t="s">
        <v>376</v>
      </c>
      <c r="K64" s="619" t="s">
        <v>376</v>
      </c>
      <c r="L64" s="530"/>
      <c r="M64" s="530"/>
      <c r="N64" s="530"/>
      <c r="O64" s="530"/>
      <c r="P64" s="530"/>
    </row>
    <row r="65" spans="1:16" s="104" customFormat="1" ht="12.75">
      <c r="A65" s="620" t="s">
        <v>381</v>
      </c>
      <c r="B65" s="621">
        <v>0</v>
      </c>
      <c r="C65" s="594">
        <v>2971.1</v>
      </c>
      <c r="D65" s="622">
        <v>2971.2</v>
      </c>
      <c r="E65" s="596">
        <f t="shared" si="2"/>
        <v>100.0033657567904</v>
      </c>
      <c r="F65" s="595">
        <v>0</v>
      </c>
      <c r="G65" s="571">
        <v>0</v>
      </c>
      <c r="H65" s="623" t="s">
        <v>376</v>
      </c>
      <c r="I65" s="624" t="s">
        <v>376</v>
      </c>
      <c r="J65" s="625" t="s">
        <v>376</v>
      </c>
      <c r="K65" s="626" t="s">
        <v>376</v>
      </c>
      <c r="L65" s="530"/>
      <c r="M65" s="530"/>
      <c r="N65" s="530"/>
      <c r="O65" s="530"/>
      <c r="P65" s="530"/>
    </row>
    <row r="66" spans="1:16" s="524" customFormat="1" ht="13.5" thickBot="1">
      <c r="A66" s="627" t="s">
        <v>382</v>
      </c>
      <c r="B66" s="628">
        <v>790</v>
      </c>
      <c r="C66" s="594">
        <v>790</v>
      </c>
      <c r="D66" s="595">
        <v>790</v>
      </c>
      <c r="E66" s="596">
        <f t="shared" si="2"/>
        <v>100</v>
      </c>
      <c r="F66" s="595">
        <v>880</v>
      </c>
      <c r="G66" s="597">
        <f t="shared" si="4"/>
        <v>0.8977272727272727</v>
      </c>
      <c r="H66" s="623" t="s">
        <v>376</v>
      </c>
      <c r="I66" s="624" t="s">
        <v>376</v>
      </c>
      <c r="J66" s="629" t="s">
        <v>376</v>
      </c>
      <c r="K66" s="626" t="s">
        <v>376</v>
      </c>
      <c r="L66" s="523"/>
      <c r="M66" s="523"/>
      <c r="N66" s="523"/>
      <c r="O66" s="523"/>
      <c r="P66" s="523"/>
    </row>
    <row r="67" spans="1:14" ht="13.5" thickBot="1">
      <c r="A67" s="630" t="s">
        <v>20</v>
      </c>
      <c r="B67" s="532">
        <f>SUM(B30:B66)</f>
        <v>891018.9</v>
      </c>
      <c r="C67" s="532">
        <f>SUM(C30:C66)</f>
        <v>968479.5</v>
      </c>
      <c r="D67" s="532">
        <f>SUM(D30:D66)</f>
        <v>968476.3</v>
      </c>
      <c r="E67" s="533">
        <f>(D67/C67*100)</f>
        <v>99.99966958515901</v>
      </c>
      <c r="F67" s="532" t="s">
        <v>383</v>
      </c>
      <c r="G67" s="631">
        <v>1.08</v>
      </c>
      <c r="H67" s="532">
        <f>SUM(H30:H59)</f>
        <v>668334</v>
      </c>
      <c r="I67" s="532">
        <f>SUM(I30:I59)</f>
        <v>664158.9</v>
      </c>
      <c r="J67" s="632">
        <f>(I67/H67*100)</f>
        <v>99.3752973812495</v>
      </c>
      <c r="K67" s="532">
        <f>SUM(K30:K59)</f>
        <v>-20</v>
      </c>
      <c r="L67" s="536"/>
      <c r="M67" s="536"/>
      <c r="N67" s="536"/>
    </row>
    <row r="68" spans="1:11" ht="12.75">
      <c r="A68" s="633" t="s">
        <v>384</v>
      </c>
      <c r="B68" s="634"/>
      <c r="C68" s="635"/>
      <c r="D68" s="636"/>
      <c r="E68" s="637"/>
      <c r="F68" s="636"/>
      <c r="G68" s="638"/>
      <c r="H68" s="639"/>
      <c r="I68" s="640"/>
      <c r="J68" s="641"/>
      <c r="K68" s="642"/>
    </row>
    <row r="69" spans="1:12" ht="13.5" thickBot="1">
      <c r="A69" s="643" t="s">
        <v>23</v>
      </c>
      <c r="B69" s="644">
        <f>B67+B22</f>
        <v>1165496.9</v>
      </c>
      <c r="C69" s="645">
        <f>C67+C22</f>
        <v>1684119</v>
      </c>
      <c r="D69" s="645">
        <f>D67+D22</f>
        <v>1591808</v>
      </c>
      <c r="E69" s="646">
        <f>(D69/C69*100)</f>
        <v>94.5187365025868</v>
      </c>
      <c r="F69" s="645">
        <f>900226.3+F22</f>
        <v>1428234.5</v>
      </c>
      <c r="G69" s="647">
        <f>(D69/F69)</f>
        <v>1.1145284615376536</v>
      </c>
      <c r="H69" s="648"/>
      <c r="I69" s="640"/>
      <c r="J69" s="641"/>
      <c r="K69" s="641"/>
      <c r="L69" s="567"/>
    </row>
    <row r="70" spans="1:12" ht="13.5" thickTop="1">
      <c r="A70" s="633"/>
      <c r="B70" s="634"/>
      <c r="C70" s="635"/>
      <c r="D70" s="636"/>
      <c r="E70" s="637"/>
      <c r="F70" s="636"/>
      <c r="G70" s="638"/>
      <c r="H70" s="648"/>
      <c r="I70" s="641"/>
      <c r="J70" s="641"/>
      <c r="K70" s="641"/>
      <c r="L70" s="567"/>
    </row>
    <row r="71" spans="1:16" s="104" customFormat="1" ht="13.5" thickBot="1">
      <c r="A71" s="643" t="s">
        <v>385</v>
      </c>
      <c r="B71" s="644">
        <v>625908.2</v>
      </c>
      <c r="C71" s="645">
        <v>2549986.6</v>
      </c>
      <c r="D71" s="649">
        <v>2461849.7</v>
      </c>
      <c r="E71" s="646">
        <f>(D71/C71*100)</f>
        <v>96.54363281752147</v>
      </c>
      <c r="F71" s="649">
        <v>2404609.14</v>
      </c>
      <c r="G71" s="647">
        <f>(D71/F71)</f>
        <v>1.02380451735287</v>
      </c>
      <c r="H71" s="648"/>
      <c r="I71" s="640"/>
      <c r="J71" s="641"/>
      <c r="K71" s="641"/>
      <c r="L71" s="530"/>
      <c r="M71" s="530"/>
      <c r="N71" s="530"/>
      <c r="O71" s="530"/>
      <c r="P71" s="530"/>
    </row>
    <row r="72" spans="1:11" ht="13.5" thickTop="1">
      <c r="A72" s="633"/>
      <c r="B72" s="634"/>
      <c r="C72" s="635"/>
      <c r="D72" s="636"/>
      <c r="E72" s="637"/>
      <c r="F72" s="636"/>
      <c r="G72" s="638"/>
      <c r="H72" s="648"/>
      <c r="I72" s="641"/>
      <c r="J72" s="641"/>
      <c r="K72" s="641"/>
    </row>
    <row r="73" spans="1:11" ht="13.5" thickBot="1">
      <c r="A73" s="650" t="s">
        <v>386</v>
      </c>
      <c r="B73" s="651">
        <f>SUM(B69:B71)</f>
        <v>1791405.0999999999</v>
      </c>
      <c r="C73" s="652">
        <f>SUM(C69:C71)</f>
        <v>4234105.6</v>
      </c>
      <c r="D73" s="653">
        <f>SUM(D69:D71)</f>
        <v>4053657.7</v>
      </c>
      <c r="E73" s="654">
        <f>(D73/C73*100)</f>
        <v>95.73822863558246</v>
      </c>
      <c r="F73" s="653">
        <f>SUM(F69:F71)</f>
        <v>3832843.64</v>
      </c>
      <c r="G73" s="655">
        <f>(D73/F73)</f>
        <v>1.0576110274094042</v>
      </c>
      <c r="H73" s="656"/>
      <c r="I73" s="657"/>
      <c r="J73" s="658"/>
      <c r="K73" s="658"/>
    </row>
    <row r="74" ht="13.5" thickTop="1">
      <c r="A74" s="106" t="s">
        <v>387</v>
      </c>
    </row>
    <row r="75" ht="12.75">
      <c r="A75" s="376" t="s">
        <v>388</v>
      </c>
    </row>
    <row r="76" ht="12.75">
      <c r="H76" s="87"/>
    </row>
    <row r="79" spans="1:11" ht="12.75">
      <c r="A79" s="106"/>
      <c r="B79" s="209"/>
      <c r="C79" s="209"/>
      <c r="D79" s="209"/>
      <c r="E79" s="106"/>
      <c r="F79" s="106"/>
      <c r="G79" s="106"/>
      <c r="H79" s="106"/>
      <c r="I79" s="106"/>
      <c r="J79" s="106"/>
      <c r="K79" s="106"/>
    </row>
  </sheetData>
  <mergeCells count="2">
    <mergeCell ref="L27:N27"/>
    <mergeCell ref="L29:N2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86"/>
  <sheetViews>
    <sheetView workbookViewId="0" topLeftCell="A1">
      <selection activeCell="B1" sqref="B1"/>
    </sheetView>
  </sheetViews>
  <sheetFormatPr defaultColWidth="9.00390625" defaultRowHeight="12.75"/>
  <cols>
    <col min="1" max="1" width="0.6171875" style="0" customWidth="1"/>
    <col min="2" max="2" width="30.25390625" style="0" customWidth="1"/>
    <col min="3" max="3" width="9.625" style="0" customWidth="1"/>
    <col min="4" max="4" width="9.75390625" style="0" customWidth="1"/>
    <col min="5" max="5" width="9.375" style="0" customWidth="1"/>
    <col min="6" max="6" width="8.125" style="0" customWidth="1"/>
    <col min="7" max="7" width="9.253906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2" spans="1:12" ht="16.5" thickBot="1">
      <c r="A2" s="106"/>
      <c r="B2" s="105" t="s">
        <v>389</v>
      </c>
      <c r="L2" t="s">
        <v>35</v>
      </c>
    </row>
    <row r="3" spans="2:12" ht="17.25" thickBot="1" thickTop="1">
      <c r="B3" s="659" t="s">
        <v>390</v>
      </c>
      <c r="C3" s="660"/>
      <c r="D3" s="661" t="s">
        <v>2</v>
      </c>
      <c r="E3" s="661"/>
      <c r="F3" s="662"/>
      <c r="G3" s="663"/>
      <c r="H3" s="663"/>
      <c r="I3" s="664" t="s">
        <v>3</v>
      </c>
      <c r="J3" s="665"/>
      <c r="K3" s="665"/>
      <c r="L3" s="666"/>
    </row>
    <row r="4" spans="1:12" ht="12.75">
      <c r="A4" s="667"/>
      <c r="B4" s="668" t="s">
        <v>33</v>
      </c>
      <c r="C4" s="7" t="s">
        <v>30</v>
      </c>
      <c r="D4" s="7" t="s">
        <v>31</v>
      </c>
      <c r="E4" s="7" t="s">
        <v>391</v>
      </c>
      <c r="F4" s="498" t="s">
        <v>6</v>
      </c>
      <c r="G4" s="7" t="s">
        <v>392</v>
      </c>
      <c r="H4" s="7" t="s">
        <v>8</v>
      </c>
      <c r="I4" s="498" t="s">
        <v>393</v>
      </c>
      <c r="J4" s="7" t="s">
        <v>391</v>
      </c>
      <c r="K4" s="498" t="s">
        <v>6</v>
      </c>
      <c r="L4" s="669" t="s">
        <v>12</v>
      </c>
    </row>
    <row r="5" spans="1:14" ht="15">
      <c r="A5" s="667"/>
      <c r="B5" s="117" t="s">
        <v>66</v>
      </c>
      <c r="C5" s="219"/>
      <c r="D5" s="219"/>
      <c r="E5" s="8">
        <v>40543</v>
      </c>
      <c r="F5" s="9" t="s">
        <v>37</v>
      </c>
      <c r="G5" s="9" t="s">
        <v>67</v>
      </c>
      <c r="H5" s="9" t="s">
        <v>32</v>
      </c>
      <c r="I5" s="219" t="s">
        <v>11</v>
      </c>
      <c r="J5" s="8">
        <v>40543</v>
      </c>
      <c r="K5" s="219"/>
      <c r="L5" s="670" t="s">
        <v>39</v>
      </c>
      <c r="M5" s="671"/>
      <c r="N5" s="667"/>
    </row>
    <row r="6" spans="1:12" ht="13.5" thickBot="1">
      <c r="A6" s="667"/>
      <c r="B6" s="118"/>
      <c r="C6" s="502"/>
      <c r="D6" s="502"/>
      <c r="E6" s="502"/>
      <c r="F6" s="10">
        <v>2010</v>
      </c>
      <c r="G6" s="672">
        <v>40178</v>
      </c>
      <c r="H6" s="672"/>
      <c r="I6" s="502"/>
      <c r="J6" s="502"/>
      <c r="K6" s="502"/>
      <c r="L6" s="673" t="s">
        <v>394</v>
      </c>
    </row>
    <row r="7" spans="1:12" ht="13.5" thickTop="1">
      <c r="A7" s="674"/>
      <c r="B7" s="121" t="s">
        <v>395</v>
      </c>
      <c r="C7" s="123">
        <v>145471.2</v>
      </c>
      <c r="D7" s="123">
        <v>168015.5</v>
      </c>
      <c r="E7" s="123">
        <v>108309.1</v>
      </c>
      <c r="F7" s="675">
        <f>E7/D7*100</f>
        <v>64.46375483214347</v>
      </c>
      <c r="G7" s="123">
        <v>110974.8</v>
      </c>
      <c r="H7" s="676">
        <f>E7/G7</f>
        <v>0.9759792313209846</v>
      </c>
      <c r="I7" s="677">
        <v>0</v>
      </c>
      <c r="J7" s="677">
        <v>0</v>
      </c>
      <c r="K7" s="678">
        <v>0</v>
      </c>
      <c r="L7" s="679">
        <v>0</v>
      </c>
    </row>
    <row r="8" spans="1:12" ht="12.75">
      <c r="A8" s="674"/>
      <c r="B8" s="189" t="s">
        <v>28</v>
      </c>
      <c r="C8" s="153">
        <v>4946</v>
      </c>
      <c r="D8" s="153">
        <v>5240.3</v>
      </c>
      <c r="E8" s="123">
        <v>4796.1</v>
      </c>
      <c r="F8" s="675">
        <f>E8/D8*100</f>
        <v>91.52338606568327</v>
      </c>
      <c r="G8" s="123">
        <v>20792.3</v>
      </c>
      <c r="H8" s="676">
        <f>E8/G8</f>
        <v>0.23066712196341918</v>
      </c>
      <c r="I8" s="677">
        <v>0</v>
      </c>
      <c r="J8" s="677">
        <v>0</v>
      </c>
      <c r="K8" s="678">
        <v>0</v>
      </c>
      <c r="L8" s="679">
        <v>0</v>
      </c>
    </row>
    <row r="9" spans="1:12" ht="12.75">
      <c r="A9" s="674"/>
      <c r="B9" s="189" t="s">
        <v>21</v>
      </c>
      <c r="C9" s="153">
        <v>120700</v>
      </c>
      <c r="D9" s="680">
        <v>120700</v>
      </c>
      <c r="E9" s="195">
        <v>117709.3</v>
      </c>
      <c r="F9" s="675">
        <f>E9/D9*100</f>
        <v>97.5222038111019</v>
      </c>
      <c r="G9" s="195">
        <v>137300</v>
      </c>
      <c r="H9" s="676">
        <f>E9/G9</f>
        <v>0.8573146394756009</v>
      </c>
      <c r="I9" s="677">
        <v>0</v>
      </c>
      <c r="J9" s="677">
        <v>0</v>
      </c>
      <c r="K9" s="678">
        <v>0</v>
      </c>
      <c r="L9" s="679">
        <v>0</v>
      </c>
    </row>
    <row r="10" spans="1:12" ht="12.75">
      <c r="A10" s="674"/>
      <c r="B10" s="121" t="s">
        <v>396</v>
      </c>
      <c r="C10" s="123">
        <v>0</v>
      </c>
      <c r="D10" s="122">
        <v>840.1</v>
      </c>
      <c r="E10" s="195">
        <v>840</v>
      </c>
      <c r="F10" s="675">
        <f>E10/D10*100</f>
        <v>99.98809665516009</v>
      </c>
      <c r="G10" s="195">
        <v>1084.6</v>
      </c>
      <c r="H10" s="676">
        <f>E10/G10</f>
        <v>0.7744790706251153</v>
      </c>
      <c r="I10" s="677">
        <v>0</v>
      </c>
      <c r="J10" s="677">
        <v>0</v>
      </c>
      <c r="K10" s="681">
        <v>0</v>
      </c>
      <c r="L10" s="679">
        <v>0</v>
      </c>
    </row>
    <row r="11" spans="1:12" ht="12.75">
      <c r="A11" s="674"/>
      <c r="B11" s="682" t="s">
        <v>397</v>
      </c>
      <c r="C11" s="683">
        <v>27622</v>
      </c>
      <c r="D11" s="123">
        <v>1631.8</v>
      </c>
      <c r="E11" s="684">
        <v>0</v>
      </c>
      <c r="F11" s="675">
        <f>E11/D11*100</f>
        <v>0</v>
      </c>
      <c r="G11" s="684">
        <v>0</v>
      </c>
      <c r="H11" s="676">
        <v>0</v>
      </c>
      <c r="I11" s="677">
        <v>0</v>
      </c>
      <c r="J11" s="677">
        <v>0</v>
      </c>
      <c r="K11" s="685">
        <v>0</v>
      </c>
      <c r="L11" s="679">
        <v>0</v>
      </c>
    </row>
    <row r="12" spans="1:12" ht="12.75">
      <c r="A12" s="674"/>
      <c r="B12" s="114" t="s">
        <v>398</v>
      </c>
      <c r="C12" s="686">
        <v>844.3</v>
      </c>
      <c r="D12" s="129">
        <v>0</v>
      </c>
      <c r="E12" s="687">
        <v>0</v>
      </c>
      <c r="F12" s="675">
        <v>0</v>
      </c>
      <c r="G12" s="687">
        <v>0</v>
      </c>
      <c r="H12" s="676">
        <v>0</v>
      </c>
      <c r="I12" s="677">
        <v>0</v>
      </c>
      <c r="J12" s="677">
        <v>0</v>
      </c>
      <c r="K12" s="678">
        <v>0</v>
      </c>
      <c r="L12" s="679">
        <v>0</v>
      </c>
    </row>
    <row r="13" spans="1:12" ht="13.5" thickBot="1">
      <c r="A13" s="674"/>
      <c r="B13" s="193" t="s">
        <v>399</v>
      </c>
      <c r="C13" s="688">
        <v>366.4</v>
      </c>
      <c r="D13" s="194">
        <v>0</v>
      </c>
      <c r="E13" s="684">
        <v>0</v>
      </c>
      <c r="F13" s="675">
        <v>0</v>
      </c>
      <c r="G13" s="684">
        <v>0</v>
      </c>
      <c r="H13" s="676">
        <v>0</v>
      </c>
      <c r="I13" s="677">
        <v>0</v>
      </c>
      <c r="J13" s="677">
        <v>0</v>
      </c>
      <c r="K13" s="675">
        <v>0</v>
      </c>
      <c r="L13" s="679">
        <v>0</v>
      </c>
    </row>
    <row r="14" spans="1:12" ht="13.5" thickBot="1">
      <c r="A14" s="674"/>
      <c r="B14" s="134" t="s">
        <v>19</v>
      </c>
      <c r="C14" s="689">
        <f>SUM(C7:C13)</f>
        <v>299949.9</v>
      </c>
      <c r="D14" s="690">
        <f>SUM(D7:D13)</f>
        <v>296427.69999999995</v>
      </c>
      <c r="E14" s="690">
        <f>SUM(E7:E13)</f>
        <v>231654.5</v>
      </c>
      <c r="F14" s="691">
        <f>E14/D14*100</f>
        <v>78.14873576254851</v>
      </c>
      <c r="G14" s="136">
        <f>SUM(G7:G13)</f>
        <v>270151.69999999995</v>
      </c>
      <c r="H14" s="692">
        <f>E14/G14</f>
        <v>0.8574978428786494</v>
      </c>
      <c r="I14" s="693">
        <v>0</v>
      </c>
      <c r="J14" s="694">
        <v>0</v>
      </c>
      <c r="K14" s="695">
        <v>0</v>
      </c>
      <c r="L14" s="696">
        <v>0</v>
      </c>
    </row>
    <row r="15" spans="1:12" ht="16.5" thickBot="1">
      <c r="A15" s="674"/>
      <c r="B15" s="134"/>
      <c r="C15" s="697"/>
      <c r="D15" s="698" t="s">
        <v>18</v>
      </c>
      <c r="E15" s="698"/>
      <c r="F15" s="699"/>
      <c r="G15" s="700"/>
      <c r="H15" s="700"/>
      <c r="I15" s="492" t="s">
        <v>3</v>
      </c>
      <c r="J15" s="701"/>
      <c r="K15" s="701"/>
      <c r="L15" s="702"/>
    </row>
    <row r="16" spans="1:12" ht="12.75">
      <c r="A16" s="674"/>
      <c r="B16" s="114" t="s">
        <v>33</v>
      </c>
      <c r="C16" s="7" t="s">
        <v>30</v>
      </c>
      <c r="D16" s="7" t="s">
        <v>31</v>
      </c>
      <c r="E16" s="7" t="s">
        <v>391</v>
      </c>
      <c r="F16" s="498" t="s">
        <v>6</v>
      </c>
      <c r="G16" s="7" t="s">
        <v>392</v>
      </c>
      <c r="H16" s="7" t="s">
        <v>8</v>
      </c>
      <c r="I16" s="498" t="s">
        <v>393</v>
      </c>
      <c r="J16" s="7" t="s">
        <v>391</v>
      </c>
      <c r="K16" s="498" t="s">
        <v>6</v>
      </c>
      <c r="L16" s="669" t="s">
        <v>12</v>
      </c>
    </row>
    <row r="17" spans="1:12" ht="12.75">
      <c r="A17" s="674"/>
      <c r="B17" s="117" t="s">
        <v>77</v>
      </c>
      <c r="C17" s="219"/>
      <c r="D17" s="219"/>
      <c r="E17" s="8">
        <v>40543</v>
      </c>
      <c r="F17" s="9" t="s">
        <v>37</v>
      </c>
      <c r="G17" s="9" t="s">
        <v>67</v>
      </c>
      <c r="H17" s="9" t="s">
        <v>32</v>
      </c>
      <c r="I17" s="219" t="s">
        <v>11</v>
      </c>
      <c r="J17" s="8">
        <v>40543</v>
      </c>
      <c r="K17" s="219"/>
      <c r="L17" s="670" t="s">
        <v>39</v>
      </c>
    </row>
    <row r="18" spans="2:12" ht="13.5" thickBot="1">
      <c r="B18" s="118"/>
      <c r="C18" s="502"/>
      <c r="D18" s="502"/>
      <c r="E18" s="502"/>
      <c r="F18" s="10">
        <v>2010</v>
      </c>
      <c r="G18" s="672">
        <v>40178</v>
      </c>
      <c r="H18" s="672"/>
      <c r="I18" s="502"/>
      <c r="J18" s="502"/>
      <c r="K18" s="502"/>
      <c r="L18" s="673" t="s">
        <v>394</v>
      </c>
    </row>
    <row r="19" spans="2:12" ht="13.5" thickTop="1">
      <c r="B19" s="189" t="s">
        <v>400</v>
      </c>
      <c r="C19" s="687">
        <v>20398</v>
      </c>
      <c r="D19" s="687">
        <v>22523</v>
      </c>
      <c r="E19" s="687">
        <v>22523</v>
      </c>
      <c r="F19" s="678">
        <f aca="true" t="shared" si="0" ref="F19:F33">E19/D19*100</f>
        <v>100</v>
      </c>
      <c r="G19" s="687">
        <v>21848</v>
      </c>
      <c r="H19" s="703">
        <f aca="true" t="shared" si="1" ref="H19:H33">E19/G19</f>
        <v>1.0308952764555108</v>
      </c>
      <c r="I19" s="687">
        <v>13300</v>
      </c>
      <c r="J19" s="704">
        <v>12997</v>
      </c>
      <c r="K19" s="678">
        <f aca="true" t="shared" si="2" ref="K19:K33">J19/I19*100</f>
        <v>97.7218045112782</v>
      </c>
      <c r="L19" s="679">
        <v>0</v>
      </c>
    </row>
    <row r="20" spans="2:12" ht="12.75">
      <c r="B20" s="121" t="s">
        <v>401</v>
      </c>
      <c r="C20" s="687">
        <v>38137</v>
      </c>
      <c r="D20" s="123">
        <v>40354.9</v>
      </c>
      <c r="E20" s="123">
        <v>40354.9</v>
      </c>
      <c r="F20" s="678">
        <f t="shared" si="0"/>
        <v>100</v>
      </c>
      <c r="G20" s="123">
        <v>39129.8</v>
      </c>
      <c r="H20" s="703">
        <f t="shared" si="1"/>
        <v>1.031308619006486</v>
      </c>
      <c r="I20" s="687">
        <v>18740</v>
      </c>
      <c r="J20" s="704">
        <v>18740</v>
      </c>
      <c r="K20" s="678">
        <f t="shared" si="2"/>
        <v>100</v>
      </c>
      <c r="L20" s="679">
        <v>-7</v>
      </c>
    </row>
    <row r="21" spans="2:12" ht="12.75">
      <c r="B21" s="121" t="s">
        <v>402</v>
      </c>
      <c r="C21" s="687">
        <v>61482</v>
      </c>
      <c r="D21" s="687">
        <v>69762</v>
      </c>
      <c r="E21" s="687">
        <v>69762</v>
      </c>
      <c r="F21" s="678">
        <f t="shared" si="0"/>
        <v>100</v>
      </c>
      <c r="G21" s="687">
        <v>66482</v>
      </c>
      <c r="H21" s="703">
        <f t="shared" si="1"/>
        <v>1.049336662555278</v>
      </c>
      <c r="I21" s="687">
        <v>44607</v>
      </c>
      <c r="J21" s="704">
        <v>41689</v>
      </c>
      <c r="K21" s="678">
        <f t="shared" si="2"/>
        <v>93.45842580760866</v>
      </c>
      <c r="L21" s="679">
        <v>-11</v>
      </c>
    </row>
    <row r="22" spans="2:12" ht="12.75">
      <c r="B22" s="121" t="s">
        <v>403</v>
      </c>
      <c r="C22" s="687">
        <v>19582</v>
      </c>
      <c r="D22" s="123">
        <v>21453.2</v>
      </c>
      <c r="E22" s="123">
        <v>21453.2</v>
      </c>
      <c r="F22" s="678">
        <f t="shared" si="0"/>
        <v>100</v>
      </c>
      <c r="G22" s="687">
        <v>20900</v>
      </c>
      <c r="H22" s="703">
        <f t="shared" si="1"/>
        <v>1.0264688995215312</v>
      </c>
      <c r="I22" s="687">
        <v>13550</v>
      </c>
      <c r="J22" s="704">
        <v>13129</v>
      </c>
      <c r="K22" s="678">
        <f t="shared" si="2"/>
        <v>96.8929889298893</v>
      </c>
      <c r="L22" s="679">
        <v>-1</v>
      </c>
    </row>
    <row r="23" spans="2:12" ht="12.75">
      <c r="B23" s="121" t="s">
        <v>404</v>
      </c>
      <c r="C23" s="687">
        <v>12163</v>
      </c>
      <c r="D23" s="687">
        <v>14590</v>
      </c>
      <c r="E23" s="687">
        <v>14590</v>
      </c>
      <c r="F23" s="678">
        <f t="shared" si="0"/>
        <v>100</v>
      </c>
      <c r="G23" s="687">
        <v>12163</v>
      </c>
      <c r="H23" s="703">
        <f t="shared" si="1"/>
        <v>1.1995395872728767</v>
      </c>
      <c r="I23" s="677">
        <v>8747</v>
      </c>
      <c r="J23" s="705">
        <v>8747</v>
      </c>
      <c r="K23" s="678">
        <f t="shared" si="2"/>
        <v>100</v>
      </c>
      <c r="L23" s="679">
        <v>-2</v>
      </c>
    </row>
    <row r="24" spans="2:12" ht="12.75">
      <c r="B24" s="121" t="s">
        <v>405</v>
      </c>
      <c r="C24" s="687">
        <v>22369</v>
      </c>
      <c r="D24" s="687">
        <v>29119</v>
      </c>
      <c r="E24" s="687">
        <v>29119</v>
      </c>
      <c r="F24" s="678">
        <f t="shared" si="0"/>
        <v>100</v>
      </c>
      <c r="G24" s="687">
        <v>23069</v>
      </c>
      <c r="H24" s="703">
        <f t="shared" si="1"/>
        <v>1.2622567081364602</v>
      </c>
      <c r="I24" s="677">
        <v>15736</v>
      </c>
      <c r="J24" s="705">
        <v>13657</v>
      </c>
      <c r="K24" s="678">
        <f t="shared" si="2"/>
        <v>86.78825622775801</v>
      </c>
      <c r="L24" s="679">
        <v>-6</v>
      </c>
    </row>
    <row r="25" spans="2:12" ht="12.75">
      <c r="B25" s="121" t="s">
        <v>406</v>
      </c>
      <c r="C25" s="687">
        <v>65376</v>
      </c>
      <c r="D25" s="687">
        <v>66416</v>
      </c>
      <c r="E25" s="687">
        <v>66416</v>
      </c>
      <c r="F25" s="678">
        <f t="shared" si="0"/>
        <v>100</v>
      </c>
      <c r="G25" s="123">
        <v>68189.2</v>
      </c>
      <c r="H25" s="703">
        <f t="shared" si="1"/>
        <v>0.9739958820458372</v>
      </c>
      <c r="I25" s="677">
        <v>31511</v>
      </c>
      <c r="J25" s="705">
        <v>25667</v>
      </c>
      <c r="K25" s="678">
        <f t="shared" si="2"/>
        <v>81.45409539525879</v>
      </c>
      <c r="L25" s="679">
        <v>-25</v>
      </c>
    </row>
    <row r="26" spans="2:12" ht="12.75">
      <c r="B26" s="121" t="s">
        <v>407</v>
      </c>
      <c r="C26" s="687">
        <v>51440</v>
      </c>
      <c r="D26" s="123">
        <v>58427.8</v>
      </c>
      <c r="E26" s="123">
        <v>58427.8</v>
      </c>
      <c r="F26" s="678">
        <f t="shared" si="0"/>
        <v>100</v>
      </c>
      <c r="G26" s="123">
        <v>53082.2</v>
      </c>
      <c r="H26" s="703">
        <f t="shared" si="1"/>
        <v>1.100704190858706</v>
      </c>
      <c r="I26" s="687">
        <v>29345</v>
      </c>
      <c r="J26" s="704">
        <v>28867</v>
      </c>
      <c r="K26" s="678">
        <f t="shared" si="2"/>
        <v>98.37110240245357</v>
      </c>
      <c r="L26" s="679">
        <v>-7</v>
      </c>
    </row>
    <row r="27" spans="2:12" ht="12.75">
      <c r="B27" s="121" t="s">
        <v>408</v>
      </c>
      <c r="C27" s="684">
        <v>42148</v>
      </c>
      <c r="D27" s="684">
        <v>42348</v>
      </c>
      <c r="E27" s="684">
        <v>42348</v>
      </c>
      <c r="F27" s="678">
        <f t="shared" si="0"/>
        <v>100</v>
      </c>
      <c r="G27" s="684">
        <v>42148</v>
      </c>
      <c r="H27" s="703">
        <f t="shared" si="1"/>
        <v>1.0047451836386068</v>
      </c>
      <c r="I27" s="684">
        <v>18850</v>
      </c>
      <c r="J27" s="706">
        <v>18807</v>
      </c>
      <c r="K27" s="678">
        <f t="shared" si="2"/>
        <v>99.77188328912466</v>
      </c>
      <c r="L27" s="707">
        <v>-1</v>
      </c>
    </row>
    <row r="28" spans="2:12" ht="12.75">
      <c r="B28" s="114" t="s">
        <v>409</v>
      </c>
      <c r="C28" s="684">
        <v>28125</v>
      </c>
      <c r="D28" s="684">
        <v>31195</v>
      </c>
      <c r="E28" s="684">
        <v>31195</v>
      </c>
      <c r="F28" s="678">
        <f t="shared" si="0"/>
        <v>100</v>
      </c>
      <c r="G28" s="684">
        <v>30225</v>
      </c>
      <c r="H28" s="703">
        <f t="shared" si="1"/>
        <v>1.0320926385442515</v>
      </c>
      <c r="I28" s="684">
        <v>11105</v>
      </c>
      <c r="J28" s="706">
        <v>11105</v>
      </c>
      <c r="K28" s="678">
        <f t="shared" si="2"/>
        <v>100</v>
      </c>
      <c r="L28" s="707">
        <v>-1</v>
      </c>
    </row>
    <row r="29" spans="2:12" ht="12.75">
      <c r="B29" s="121" t="s">
        <v>410</v>
      </c>
      <c r="C29" s="684">
        <v>71329</v>
      </c>
      <c r="D29" s="684">
        <v>89869</v>
      </c>
      <c r="E29" s="684">
        <v>89869</v>
      </c>
      <c r="F29" s="678">
        <f t="shared" si="0"/>
        <v>100</v>
      </c>
      <c r="G29" s="684">
        <v>89969</v>
      </c>
      <c r="H29" s="703">
        <f t="shared" si="1"/>
        <v>0.9988885060409697</v>
      </c>
      <c r="I29" s="684">
        <v>41800</v>
      </c>
      <c r="J29" s="706">
        <v>41796</v>
      </c>
      <c r="K29" s="678">
        <f t="shared" si="2"/>
        <v>99.99043062200957</v>
      </c>
      <c r="L29" s="707">
        <v>0</v>
      </c>
    </row>
    <row r="30" spans="2:12" ht="12.75">
      <c r="B30" s="121" t="s">
        <v>411</v>
      </c>
      <c r="C30" s="684">
        <v>21710</v>
      </c>
      <c r="D30" s="684">
        <v>21710</v>
      </c>
      <c r="E30" s="684">
        <v>21710</v>
      </c>
      <c r="F30" s="678">
        <f t="shared" si="0"/>
        <v>100</v>
      </c>
      <c r="G30" s="684">
        <v>23590</v>
      </c>
      <c r="H30" s="703">
        <f t="shared" si="1"/>
        <v>0.9203052140737601</v>
      </c>
      <c r="I30" s="684">
        <v>10516</v>
      </c>
      <c r="J30" s="706">
        <v>10493</v>
      </c>
      <c r="K30" s="678">
        <f t="shared" si="2"/>
        <v>99.78128565994675</v>
      </c>
      <c r="L30" s="707">
        <v>-7</v>
      </c>
    </row>
    <row r="31" spans="2:12" ht="12.75">
      <c r="B31" s="121" t="s">
        <v>412</v>
      </c>
      <c r="C31" s="684">
        <v>60937</v>
      </c>
      <c r="D31" s="684">
        <v>83712</v>
      </c>
      <c r="E31" s="684">
        <v>83712</v>
      </c>
      <c r="F31" s="678">
        <f t="shared" si="0"/>
        <v>100</v>
      </c>
      <c r="G31" s="684">
        <v>59800</v>
      </c>
      <c r="H31" s="703">
        <f t="shared" si="1"/>
        <v>1.399866220735786</v>
      </c>
      <c r="I31" s="684">
        <v>22000</v>
      </c>
      <c r="J31" s="706">
        <v>19137</v>
      </c>
      <c r="K31" s="678">
        <f t="shared" si="2"/>
        <v>86.98636363636363</v>
      </c>
      <c r="L31" s="707">
        <v>0</v>
      </c>
    </row>
    <row r="32" spans="2:12" ht="12.75">
      <c r="B32" s="189" t="s">
        <v>413</v>
      </c>
      <c r="C32" s="684">
        <v>64763</v>
      </c>
      <c r="D32" s="195">
        <v>85650.2</v>
      </c>
      <c r="E32" s="195">
        <v>85650.2</v>
      </c>
      <c r="F32" s="678">
        <f t="shared" si="0"/>
        <v>100</v>
      </c>
      <c r="G32" s="195">
        <v>72962.3</v>
      </c>
      <c r="H32" s="703">
        <f t="shared" si="1"/>
        <v>1.1738966562183484</v>
      </c>
      <c r="I32" s="684">
        <v>16857</v>
      </c>
      <c r="J32" s="706">
        <v>16830</v>
      </c>
      <c r="K32" s="678">
        <f t="shared" si="2"/>
        <v>99.8398291510945</v>
      </c>
      <c r="L32" s="707">
        <v>0</v>
      </c>
    </row>
    <row r="33" spans="2:12" ht="13.5" thickBot="1">
      <c r="B33" s="708" t="s">
        <v>414</v>
      </c>
      <c r="C33" s="709">
        <v>30732</v>
      </c>
      <c r="D33" s="709">
        <v>33902</v>
      </c>
      <c r="E33" s="709">
        <v>33902</v>
      </c>
      <c r="F33" s="710">
        <f t="shared" si="0"/>
        <v>100</v>
      </c>
      <c r="G33" s="709">
        <v>36032</v>
      </c>
      <c r="H33" s="711">
        <f t="shared" si="1"/>
        <v>0.9408858792184724</v>
      </c>
      <c r="I33" s="709">
        <v>5442</v>
      </c>
      <c r="J33" s="712">
        <v>5442</v>
      </c>
      <c r="K33" s="710">
        <f t="shared" si="2"/>
        <v>100</v>
      </c>
      <c r="L33" s="713">
        <v>0</v>
      </c>
    </row>
    <row r="34" spans="2:12" ht="13.5" thickTop="1">
      <c r="B34" s="169"/>
      <c r="C34" s="714"/>
      <c r="D34" s="129"/>
      <c r="E34" s="129"/>
      <c r="F34" s="715"/>
      <c r="G34" s="129"/>
      <c r="H34" s="716"/>
      <c r="I34" s="717"/>
      <c r="J34" s="717"/>
      <c r="K34" s="715"/>
      <c r="L34" s="718"/>
    </row>
    <row r="35" spans="2:12" ht="12.75">
      <c r="B35" s="169"/>
      <c r="C35" s="714"/>
      <c r="D35" s="714"/>
      <c r="E35" s="714"/>
      <c r="F35" s="715"/>
      <c r="G35" s="714"/>
      <c r="H35" s="716"/>
      <c r="I35" s="717"/>
      <c r="J35" s="717"/>
      <c r="K35" s="715"/>
      <c r="L35" s="718"/>
    </row>
    <row r="36" spans="2:12" ht="12.75">
      <c r="B36" s="169"/>
      <c r="C36" s="714"/>
      <c r="D36" s="714"/>
      <c r="E36" s="714"/>
      <c r="F36" s="715"/>
      <c r="G36" s="714"/>
      <c r="H36" s="716"/>
      <c r="I36" s="717"/>
      <c r="J36" s="717"/>
      <c r="K36" s="715"/>
      <c r="L36" s="718"/>
    </row>
    <row r="37" spans="2:12" ht="12.75">
      <c r="B37" s="169"/>
      <c r="C37" s="714"/>
      <c r="D37" s="714"/>
      <c r="E37" s="714"/>
      <c r="F37" s="715"/>
      <c r="G37" s="714"/>
      <c r="H37" s="716"/>
      <c r="I37" s="714"/>
      <c r="J37" s="714"/>
      <c r="K37" s="715"/>
      <c r="L37" s="718"/>
    </row>
    <row r="38" spans="2:12" ht="12.75">
      <c r="B38" s="169"/>
      <c r="C38" s="714"/>
      <c r="D38" s="714"/>
      <c r="E38" s="714"/>
      <c r="F38" s="715"/>
      <c r="G38" s="714"/>
      <c r="H38" s="716"/>
      <c r="I38" s="714"/>
      <c r="J38" s="714"/>
      <c r="K38" s="715"/>
      <c r="L38" s="718"/>
    </row>
    <row r="39" spans="2:12" ht="12.75">
      <c r="B39" s="169"/>
      <c r="C39" s="714"/>
      <c r="D39" s="714"/>
      <c r="E39" s="714"/>
      <c r="F39" s="715"/>
      <c r="G39" s="714"/>
      <c r="H39" s="716"/>
      <c r="I39" s="714"/>
      <c r="J39" s="714"/>
      <c r="K39" s="715"/>
      <c r="L39" s="718"/>
    </row>
    <row r="40" spans="2:12" ht="13.5" thickBot="1">
      <c r="B40" s="106"/>
      <c r="C40" s="106"/>
      <c r="D40" s="106"/>
      <c r="E40" s="719"/>
      <c r="F40" s="106"/>
      <c r="G40" s="719"/>
      <c r="H40" s="106"/>
      <c r="I40" s="106"/>
      <c r="J40" s="719"/>
      <c r="K40" s="106"/>
      <c r="L40" s="106" t="s">
        <v>35</v>
      </c>
    </row>
    <row r="41" spans="2:12" ht="17.25" thickBot="1" thickTop="1">
      <c r="B41" s="720"/>
      <c r="C41" s="721"/>
      <c r="D41" s="660" t="s">
        <v>18</v>
      </c>
      <c r="E41" s="660"/>
      <c r="F41" s="722"/>
      <c r="G41" s="723" t="s">
        <v>33</v>
      </c>
      <c r="H41" s="724"/>
      <c r="I41" s="725" t="s">
        <v>3</v>
      </c>
      <c r="J41" s="726"/>
      <c r="K41" s="726"/>
      <c r="L41" s="727"/>
    </row>
    <row r="42" spans="2:12" ht="12.75">
      <c r="B42" s="114" t="s">
        <v>33</v>
      </c>
      <c r="C42" s="7" t="s">
        <v>30</v>
      </c>
      <c r="D42" s="7" t="s">
        <v>31</v>
      </c>
      <c r="E42" s="7" t="s">
        <v>391</v>
      </c>
      <c r="F42" s="498" t="s">
        <v>6</v>
      </c>
      <c r="G42" s="7" t="s">
        <v>392</v>
      </c>
      <c r="H42" s="7" t="s">
        <v>8</v>
      </c>
      <c r="I42" s="498" t="s">
        <v>393</v>
      </c>
      <c r="J42" s="7" t="s">
        <v>391</v>
      </c>
      <c r="K42" s="498" t="s">
        <v>6</v>
      </c>
      <c r="L42" s="669" t="s">
        <v>12</v>
      </c>
    </row>
    <row r="43" spans="2:12" ht="12.75">
      <c r="B43" s="117" t="s">
        <v>77</v>
      </c>
      <c r="C43" s="219"/>
      <c r="D43" s="219"/>
      <c r="E43" s="8">
        <v>40543</v>
      </c>
      <c r="F43" s="9" t="s">
        <v>37</v>
      </c>
      <c r="G43" s="9" t="s">
        <v>67</v>
      </c>
      <c r="H43" s="9" t="s">
        <v>32</v>
      </c>
      <c r="I43" s="219" t="s">
        <v>11</v>
      </c>
      <c r="J43" s="8">
        <v>40543</v>
      </c>
      <c r="K43" s="219"/>
      <c r="L43" s="670" t="s">
        <v>39</v>
      </c>
    </row>
    <row r="44" spans="2:12" ht="13.5" thickBot="1">
      <c r="B44" s="118"/>
      <c r="C44" s="502"/>
      <c r="D44" s="502"/>
      <c r="E44" s="502"/>
      <c r="F44" s="10">
        <v>2010</v>
      </c>
      <c r="G44" s="672">
        <v>40178</v>
      </c>
      <c r="H44" s="672"/>
      <c r="I44" s="502"/>
      <c r="J44" s="502"/>
      <c r="K44" s="502"/>
      <c r="L44" s="673" t="s">
        <v>394</v>
      </c>
    </row>
    <row r="45" spans="2:12" ht="13.5" thickTop="1">
      <c r="B45" s="121" t="s">
        <v>415</v>
      </c>
      <c r="C45" s="687">
        <v>20346</v>
      </c>
      <c r="D45" s="687">
        <v>20426</v>
      </c>
      <c r="E45" s="687">
        <v>20426</v>
      </c>
      <c r="F45" s="678">
        <f>E45/D45*100</f>
        <v>100</v>
      </c>
      <c r="G45" s="123">
        <v>29195.6</v>
      </c>
      <c r="H45" s="703">
        <f>E45/G45</f>
        <v>0.6996259710367316</v>
      </c>
      <c r="I45" s="677" t="s">
        <v>416</v>
      </c>
      <c r="J45" s="705" t="s">
        <v>416</v>
      </c>
      <c r="K45" s="678" t="s">
        <v>416</v>
      </c>
      <c r="L45" s="679" t="s">
        <v>416</v>
      </c>
    </row>
    <row r="46" spans="2:12" ht="13.5" thickBot="1">
      <c r="B46" s="121" t="s">
        <v>417</v>
      </c>
      <c r="C46" s="687">
        <v>213800</v>
      </c>
      <c r="D46" s="123">
        <v>230080.3</v>
      </c>
      <c r="E46" s="123">
        <v>230080.6</v>
      </c>
      <c r="F46" s="678">
        <f>E46/D46*100</f>
        <v>100.00013038925977</v>
      </c>
      <c r="G46" s="123">
        <v>223251.7</v>
      </c>
      <c r="H46" s="703">
        <f>E46/G46</f>
        <v>1.0305883449039805</v>
      </c>
      <c r="I46" s="677">
        <v>117574</v>
      </c>
      <c r="J46" s="705">
        <v>117171</v>
      </c>
      <c r="K46" s="703">
        <f>J46/I46*100</f>
        <v>99.65723714426659</v>
      </c>
      <c r="L46" s="679">
        <v>-6</v>
      </c>
    </row>
    <row r="47" spans="2:12" ht="13.5" thickBot="1">
      <c r="B47" s="134" t="s">
        <v>20</v>
      </c>
      <c r="C47" s="690">
        <v>844837</v>
      </c>
      <c r="D47" s="690">
        <v>961538.4</v>
      </c>
      <c r="E47" s="690">
        <v>961538.7</v>
      </c>
      <c r="F47" s="728">
        <f>E47/D47*100</f>
        <v>100.00003120000198</v>
      </c>
      <c r="G47" s="689">
        <v>912036.8</v>
      </c>
      <c r="H47" s="692">
        <f>E47/G47</f>
        <v>1.0542762090301618</v>
      </c>
      <c r="I47" s="694">
        <v>419680</v>
      </c>
      <c r="J47" s="694">
        <v>404274</v>
      </c>
      <c r="K47" s="729">
        <f>J47/I47*100</f>
        <v>96.32910789172703</v>
      </c>
      <c r="L47" s="730">
        <v>-74</v>
      </c>
    </row>
    <row r="48" spans="2:12" ht="13.5" thickBot="1">
      <c r="B48" s="134"/>
      <c r="C48" s="492"/>
      <c r="D48" s="141"/>
      <c r="E48" s="141"/>
      <c r="F48" s="141"/>
      <c r="G48" s="141" t="s">
        <v>418</v>
      </c>
      <c r="H48" s="141"/>
      <c r="I48" s="492"/>
      <c r="J48" s="141"/>
      <c r="K48" s="141"/>
      <c r="L48" s="731"/>
    </row>
    <row r="49" spans="2:12" ht="12.75">
      <c r="B49" s="117"/>
      <c r="C49" s="7" t="s">
        <v>30</v>
      </c>
      <c r="D49" s="7" t="s">
        <v>31</v>
      </c>
      <c r="E49" s="7" t="s">
        <v>391</v>
      </c>
      <c r="F49" s="498" t="s">
        <v>6</v>
      </c>
      <c r="G49" s="7" t="s">
        <v>392</v>
      </c>
      <c r="H49" s="7" t="s">
        <v>8</v>
      </c>
      <c r="I49" s="204"/>
      <c r="J49" s="204"/>
      <c r="K49" s="204"/>
      <c r="L49" s="732"/>
    </row>
    <row r="50" spans="2:12" ht="12.75">
      <c r="B50" s="114" t="s">
        <v>33</v>
      </c>
      <c r="C50" s="219"/>
      <c r="D50" s="219"/>
      <c r="E50" s="8">
        <v>40543</v>
      </c>
      <c r="F50" s="9" t="s">
        <v>37</v>
      </c>
      <c r="G50" s="9" t="s">
        <v>67</v>
      </c>
      <c r="H50" s="9" t="s">
        <v>32</v>
      </c>
      <c r="I50" s="169"/>
      <c r="J50" s="169"/>
      <c r="K50" s="169"/>
      <c r="L50" s="170"/>
    </row>
    <row r="51" spans="2:12" ht="13.5" thickBot="1">
      <c r="B51" s="276" t="s">
        <v>419</v>
      </c>
      <c r="C51" s="502"/>
      <c r="D51" s="502"/>
      <c r="E51" s="502"/>
      <c r="F51" s="10">
        <v>2010</v>
      </c>
      <c r="G51" s="672">
        <v>40178</v>
      </c>
      <c r="H51" s="672"/>
      <c r="I51" s="143"/>
      <c r="J51" s="733"/>
      <c r="K51" s="143"/>
      <c r="L51" s="278"/>
    </row>
    <row r="52" spans="2:12" ht="13.5" thickTop="1">
      <c r="B52" s="147" t="s">
        <v>420</v>
      </c>
      <c r="C52" s="734">
        <v>233050</v>
      </c>
      <c r="D52" s="735">
        <v>235150</v>
      </c>
      <c r="E52" s="195">
        <v>231556</v>
      </c>
      <c r="F52" s="736">
        <f aca="true" t="shared" si="3" ref="F52:F58">E52/D52*100</f>
        <v>98.4716138634914</v>
      </c>
      <c r="G52" s="195">
        <v>221777</v>
      </c>
      <c r="H52" s="736">
        <f>E52/G52</f>
        <v>1.044093842012472</v>
      </c>
      <c r="I52" s="737"/>
      <c r="J52" s="737"/>
      <c r="K52" s="737"/>
      <c r="L52" s="738"/>
    </row>
    <row r="53" spans="2:12" ht="12.75">
      <c r="B53" s="121" t="s">
        <v>421</v>
      </c>
      <c r="C53" s="739">
        <v>40000</v>
      </c>
      <c r="D53" s="687">
        <v>22995</v>
      </c>
      <c r="E53" s="684">
        <v>20945</v>
      </c>
      <c r="F53" s="736">
        <f t="shared" si="3"/>
        <v>91.08501848227876</v>
      </c>
      <c r="G53" s="195">
        <v>38655</v>
      </c>
      <c r="H53" s="736">
        <f aca="true" t="shared" si="4" ref="H53:H58">E53/G53</f>
        <v>0.5418445220540681</v>
      </c>
      <c r="I53" s="714"/>
      <c r="J53" s="714"/>
      <c r="K53" s="714"/>
      <c r="L53" s="740"/>
    </row>
    <row r="54" spans="2:12" ht="12.75">
      <c r="B54" s="121" t="s">
        <v>422</v>
      </c>
      <c r="C54" s="741">
        <v>2000</v>
      </c>
      <c r="D54" s="687">
        <v>19300</v>
      </c>
      <c r="E54" s="684">
        <v>19300</v>
      </c>
      <c r="F54" s="736">
        <f t="shared" si="3"/>
        <v>100</v>
      </c>
      <c r="G54" s="195">
        <v>23300</v>
      </c>
      <c r="H54" s="736">
        <f t="shared" si="4"/>
        <v>0.8283261802575107</v>
      </c>
      <c r="I54" s="714"/>
      <c r="J54" s="714"/>
      <c r="K54" s="714"/>
      <c r="L54" s="740"/>
    </row>
    <row r="55" spans="2:12" ht="12.75">
      <c r="B55" s="121" t="s">
        <v>423</v>
      </c>
      <c r="C55" s="742">
        <v>25000</v>
      </c>
      <c r="D55" s="743">
        <v>110220</v>
      </c>
      <c r="E55" s="684">
        <v>109603</v>
      </c>
      <c r="F55" s="736">
        <f t="shared" si="3"/>
        <v>99.44021048811467</v>
      </c>
      <c r="G55" s="195">
        <v>97955</v>
      </c>
      <c r="H55" s="736">
        <f t="shared" si="4"/>
        <v>1.1189117451891175</v>
      </c>
      <c r="I55" s="714"/>
      <c r="J55" s="714"/>
      <c r="K55" s="714"/>
      <c r="L55" s="740"/>
    </row>
    <row r="56" spans="2:12" ht="12.75">
      <c r="B56" s="114" t="s">
        <v>424</v>
      </c>
      <c r="C56" s="739">
        <v>19000</v>
      </c>
      <c r="D56" s="687">
        <v>36500</v>
      </c>
      <c r="E56" s="195">
        <v>36500</v>
      </c>
      <c r="F56" s="736">
        <f t="shared" si="3"/>
        <v>100</v>
      </c>
      <c r="G56" s="195">
        <v>19600</v>
      </c>
      <c r="H56" s="736">
        <f t="shared" si="4"/>
        <v>1.8622448979591837</v>
      </c>
      <c r="I56" s="714"/>
      <c r="J56" s="714"/>
      <c r="K56" s="714"/>
      <c r="L56" s="740"/>
    </row>
    <row r="57" spans="2:12" ht="13.5" thickBot="1">
      <c r="B57" s="121" t="s">
        <v>425</v>
      </c>
      <c r="C57" s="687">
        <v>125000</v>
      </c>
      <c r="D57" s="123">
        <v>92904.8</v>
      </c>
      <c r="E57" s="195">
        <v>92805.9</v>
      </c>
      <c r="F57" s="736">
        <f t="shared" si="3"/>
        <v>99.89354694267679</v>
      </c>
      <c r="G57" s="195">
        <v>94757.7</v>
      </c>
      <c r="H57" s="744">
        <f t="shared" si="4"/>
        <v>0.9794022016152777</v>
      </c>
      <c r="I57" s="714"/>
      <c r="J57" s="714"/>
      <c r="K57" s="714"/>
      <c r="L57" s="740"/>
    </row>
    <row r="58" spans="2:12" ht="13.5" thickBot="1">
      <c r="B58" s="134" t="s">
        <v>53</v>
      </c>
      <c r="C58" s="745">
        <f>SUM(C52:C57)</f>
        <v>444050</v>
      </c>
      <c r="D58" s="746">
        <f>SUM(D52:D57)</f>
        <v>517069.8</v>
      </c>
      <c r="E58" s="136">
        <f>SUM(E52:E57)</f>
        <v>510709.9</v>
      </c>
      <c r="F58" s="747">
        <f t="shared" si="3"/>
        <v>98.77001132148891</v>
      </c>
      <c r="G58" s="136">
        <f>SUM(G52:G57)</f>
        <v>496044.7</v>
      </c>
      <c r="H58" s="744">
        <f t="shared" si="4"/>
        <v>1.0295642711231467</v>
      </c>
      <c r="I58" s="748"/>
      <c r="J58" s="748"/>
      <c r="K58" s="748"/>
      <c r="L58" s="749"/>
    </row>
    <row r="59" spans="2:12" ht="12.75">
      <c r="B59" s="750" t="s">
        <v>426</v>
      </c>
      <c r="C59" s="751">
        <v>0</v>
      </c>
      <c r="D59" s="752">
        <v>4137.6</v>
      </c>
      <c r="E59" s="752">
        <v>4137.6</v>
      </c>
      <c r="F59" s="753">
        <v>100</v>
      </c>
      <c r="G59" s="752">
        <v>4365.4</v>
      </c>
      <c r="H59" s="754">
        <v>1.73</v>
      </c>
      <c r="I59" s="755"/>
      <c r="J59" s="755"/>
      <c r="K59" s="755"/>
      <c r="L59" s="756"/>
    </row>
    <row r="60" spans="2:12" ht="12.75">
      <c r="B60" s="757" t="s">
        <v>25</v>
      </c>
      <c r="C60" s="758"/>
      <c r="D60" s="195"/>
      <c r="E60" s="688"/>
      <c r="F60" s="759"/>
      <c r="G60" s="684"/>
      <c r="H60" s="736"/>
      <c r="I60" s="755"/>
      <c r="J60" s="755"/>
      <c r="K60" s="755"/>
      <c r="L60" s="756"/>
    </row>
    <row r="61" spans="2:12" ht="12.75">
      <c r="B61" s="760" t="s">
        <v>83</v>
      </c>
      <c r="C61" s="761">
        <v>1588836.9</v>
      </c>
      <c r="D61" s="160">
        <f>D14+D47+D58+D59</f>
        <v>1779173.5000000002</v>
      </c>
      <c r="E61" s="761">
        <f>E14+E47+E58+E59</f>
        <v>1708040.7000000002</v>
      </c>
      <c r="F61" s="762">
        <f>E61/D61*100</f>
        <v>96.00191886850833</v>
      </c>
      <c r="G61" s="160">
        <f>G14+G47+G58+G59</f>
        <v>1682598.5999999999</v>
      </c>
      <c r="H61" s="762">
        <f>E61/G61</f>
        <v>1.0151207186312887</v>
      </c>
      <c r="I61" s="755"/>
      <c r="J61" s="755"/>
      <c r="K61" s="755"/>
      <c r="L61" s="756"/>
    </row>
    <row r="62" spans="2:12" ht="12.75">
      <c r="B62" s="114"/>
      <c r="C62" s="742"/>
      <c r="D62" s="130"/>
      <c r="E62" s="129"/>
      <c r="F62" s="763"/>
      <c r="G62" s="764"/>
      <c r="H62" s="763"/>
      <c r="I62" s="765"/>
      <c r="J62" s="755"/>
      <c r="K62" s="755"/>
      <c r="L62" s="756"/>
    </row>
    <row r="63" spans="2:12" ht="12.75">
      <c r="B63" s="114" t="s">
        <v>24</v>
      </c>
      <c r="C63" s="686">
        <v>429514.1</v>
      </c>
      <c r="D63" s="153">
        <v>547827.9</v>
      </c>
      <c r="E63" s="686">
        <v>519619.7</v>
      </c>
      <c r="F63" s="766">
        <f>E63/D63*100</f>
        <v>94.8509011680493</v>
      </c>
      <c r="G63" s="130">
        <v>477245</v>
      </c>
      <c r="H63" s="150">
        <f>E63/G63</f>
        <v>1.0887902440046517</v>
      </c>
      <c r="I63" s="755"/>
      <c r="J63" s="755"/>
      <c r="K63" s="755"/>
      <c r="L63" s="756"/>
    </row>
    <row r="64" spans="2:12" ht="12.75">
      <c r="B64" s="767"/>
      <c r="C64" s="768"/>
      <c r="D64" s="769"/>
      <c r="E64" s="768"/>
      <c r="F64" s="770"/>
      <c r="G64" s="769"/>
      <c r="H64" s="770"/>
      <c r="I64" s="771"/>
      <c r="J64" s="771"/>
      <c r="K64" s="771"/>
      <c r="L64" s="772"/>
    </row>
    <row r="65" spans="2:12" ht="13.5" thickBot="1">
      <c r="B65" s="773" t="s">
        <v>25</v>
      </c>
      <c r="C65" s="774">
        <f>SUM(C61:C64)</f>
        <v>2018351</v>
      </c>
      <c r="D65" s="200">
        <f>SUM(D61:D64)</f>
        <v>2327001.4000000004</v>
      </c>
      <c r="E65" s="774">
        <f>SUM(E61:E64)</f>
        <v>2227660.4000000004</v>
      </c>
      <c r="F65" s="775">
        <f>E65/D65*100</f>
        <v>95.73094369431836</v>
      </c>
      <c r="G65" s="200">
        <f>SUM(G61:G64)</f>
        <v>2159843.5999999996</v>
      </c>
      <c r="H65" s="775">
        <f>E65/G65</f>
        <v>1.031398940182521</v>
      </c>
      <c r="I65" s="776"/>
      <c r="J65" s="776"/>
      <c r="K65" s="776"/>
      <c r="L65" s="777"/>
    </row>
    <row r="66" spans="2:12" ht="13.5" thickTop="1">
      <c r="B66" s="106" t="s">
        <v>427</v>
      </c>
      <c r="C66" s="106"/>
      <c r="D66" s="778"/>
      <c r="E66" s="205"/>
      <c r="F66" s="779"/>
      <c r="G66" s="778"/>
      <c r="H66" s="779"/>
      <c r="I66" s="755"/>
      <c r="J66" s="755"/>
      <c r="K66" s="755"/>
      <c r="L66" s="755"/>
    </row>
    <row r="67" spans="2:12" ht="12.75">
      <c r="B67" s="780"/>
      <c r="C67" s="778"/>
      <c r="D67" s="778"/>
      <c r="E67" s="205"/>
      <c r="F67" s="779"/>
      <c r="G67" s="778"/>
      <c r="H67" s="779"/>
      <c r="I67" s="755"/>
      <c r="J67" s="755"/>
      <c r="K67" s="755"/>
      <c r="L67" s="755"/>
    </row>
    <row r="68" spans="2:12" ht="12.75">
      <c r="B68" s="780"/>
      <c r="C68" s="778"/>
      <c r="D68" s="778"/>
      <c r="E68" s="205"/>
      <c r="F68" s="779"/>
      <c r="G68" s="778"/>
      <c r="H68" s="779"/>
      <c r="I68" s="755"/>
      <c r="J68" s="755"/>
      <c r="K68" s="755"/>
      <c r="L68" s="755"/>
    </row>
    <row r="69" spans="2:12" ht="12.75">
      <c r="B69" s="780"/>
      <c r="C69" s="778"/>
      <c r="D69" s="778"/>
      <c r="E69" s="205"/>
      <c r="F69" s="779"/>
      <c r="G69" s="778"/>
      <c r="H69" s="779"/>
      <c r="I69" s="755"/>
      <c r="J69" s="755"/>
      <c r="K69" s="755"/>
      <c r="L69" s="755"/>
    </row>
    <row r="70" spans="2:12" ht="12.75">
      <c r="B70" s="780"/>
      <c r="C70" s="778"/>
      <c r="D70" s="778"/>
      <c r="E70" s="205"/>
      <c r="F70" s="779"/>
      <c r="G70" s="778"/>
      <c r="H70" s="779"/>
      <c r="I70" s="755"/>
      <c r="J70" s="755"/>
      <c r="K70" s="755"/>
      <c r="L70" s="755"/>
    </row>
    <row r="71" spans="2:12" ht="12.75">
      <c r="B71" s="780"/>
      <c r="C71" s="778"/>
      <c r="D71" s="778"/>
      <c r="E71" s="205"/>
      <c r="F71" s="779"/>
      <c r="G71" s="778"/>
      <c r="H71" s="779"/>
      <c r="I71" s="755"/>
      <c r="J71" s="755"/>
      <c r="K71" s="755"/>
      <c r="L71" s="755"/>
    </row>
    <row r="72" spans="2:12" ht="12.75">
      <c r="B72" s="780"/>
      <c r="C72" s="778"/>
      <c r="D72" s="778"/>
      <c r="E72" s="205"/>
      <c r="F72" s="779"/>
      <c r="G72" s="778"/>
      <c r="H72" s="779"/>
      <c r="I72" s="755"/>
      <c r="J72" s="755"/>
      <c r="K72" s="755"/>
      <c r="L72" s="755"/>
    </row>
    <row r="73" spans="2:12" ht="12.75">
      <c r="B73" s="780"/>
      <c r="C73" s="778"/>
      <c r="D73" s="778"/>
      <c r="E73" s="205"/>
      <c r="F73" s="779"/>
      <c r="G73" s="778"/>
      <c r="H73" s="779"/>
      <c r="I73" s="755"/>
      <c r="J73" s="755"/>
      <c r="K73" s="755"/>
      <c r="L73" s="755"/>
    </row>
    <row r="74" spans="2:12" ht="12.75">
      <c r="B74" s="780"/>
      <c r="C74" s="778"/>
      <c r="D74" s="778"/>
      <c r="E74" s="205"/>
      <c r="F74" s="779"/>
      <c r="G74" s="778"/>
      <c r="H74" s="779"/>
      <c r="I74" s="755"/>
      <c r="J74" s="755"/>
      <c r="K74" s="755"/>
      <c r="L74" s="755"/>
    </row>
    <row r="75" spans="2:12" ht="12.75">
      <c r="B75" s="780"/>
      <c r="C75" s="778"/>
      <c r="D75" s="778"/>
      <c r="E75" s="205"/>
      <c r="F75" s="779"/>
      <c r="G75" s="205"/>
      <c r="H75" s="779"/>
      <c r="I75" s="755"/>
      <c r="J75" s="755"/>
      <c r="K75" s="755"/>
      <c r="L75" s="755"/>
    </row>
    <row r="76" spans="2:12" ht="12.75">
      <c r="B76" s="780"/>
      <c r="C76" s="778"/>
      <c r="D76" s="778"/>
      <c r="E76" s="205"/>
      <c r="F76" s="779"/>
      <c r="G76" s="778"/>
      <c r="H76" s="779"/>
      <c r="I76" s="755"/>
      <c r="J76" s="755"/>
      <c r="K76" s="755"/>
      <c r="L76" s="755"/>
    </row>
    <row r="77" spans="2:12" ht="12.75">
      <c r="B77" s="780"/>
      <c r="C77" s="778"/>
      <c r="D77" s="778"/>
      <c r="E77" s="205"/>
      <c r="F77" s="779"/>
      <c r="G77" s="778"/>
      <c r="H77" s="779"/>
      <c r="I77" s="755"/>
      <c r="J77" s="755"/>
      <c r="K77" s="755"/>
      <c r="L77" s="755"/>
    </row>
    <row r="78" spans="2:12" ht="12.75">
      <c r="B78" s="780"/>
      <c r="C78" s="778"/>
      <c r="D78" s="778"/>
      <c r="E78" s="205"/>
      <c r="F78" s="779"/>
      <c r="G78" s="778"/>
      <c r="H78" s="779"/>
      <c r="I78" s="755"/>
      <c r="J78" s="755"/>
      <c r="K78" s="755"/>
      <c r="L78" s="755"/>
    </row>
    <row r="79" spans="2:12" ht="12.75">
      <c r="B79" s="204"/>
      <c r="C79" s="781"/>
      <c r="D79" s="781"/>
      <c r="E79" s="781"/>
      <c r="F79" s="782"/>
      <c r="G79" s="783"/>
      <c r="H79" s="783"/>
      <c r="I79" s="204"/>
      <c r="J79" s="204"/>
      <c r="K79" s="204"/>
      <c r="L79" s="204"/>
    </row>
    <row r="80" spans="2:12" ht="12.75">
      <c r="B80" s="169"/>
      <c r="C80" s="220"/>
      <c r="D80" s="220"/>
      <c r="E80" s="220"/>
      <c r="F80" s="169"/>
      <c r="G80" s="220"/>
      <c r="H80" s="169"/>
      <c r="I80" s="204"/>
      <c r="J80" s="169"/>
      <c r="K80" s="169"/>
      <c r="L80" s="169"/>
    </row>
    <row r="81" spans="2:12" ht="12.75">
      <c r="B81" s="204"/>
      <c r="C81" s="169"/>
      <c r="D81" s="169"/>
      <c r="E81" s="784"/>
      <c r="F81" s="220"/>
      <c r="G81" s="220"/>
      <c r="H81" s="220"/>
      <c r="I81" s="169"/>
      <c r="J81" s="785"/>
      <c r="K81" s="169"/>
      <c r="L81" s="169"/>
    </row>
    <row r="82" spans="2:12" ht="12.75">
      <c r="B82" s="169"/>
      <c r="C82" s="714"/>
      <c r="D82" s="714"/>
      <c r="E82" s="129"/>
      <c r="F82" s="716"/>
      <c r="G82" s="714"/>
      <c r="H82" s="714"/>
      <c r="I82" s="786"/>
      <c r="J82" s="787"/>
      <c r="K82" s="787"/>
      <c r="L82" s="787"/>
    </row>
    <row r="83" spans="2:12" ht="12.75">
      <c r="B83" s="169"/>
      <c r="C83" s="714"/>
      <c r="D83" s="714"/>
      <c r="E83" s="129"/>
      <c r="F83" s="716"/>
      <c r="G83" s="714"/>
      <c r="H83" s="714"/>
      <c r="I83" s="786"/>
      <c r="J83" s="787"/>
      <c r="K83" s="787"/>
      <c r="L83" s="787"/>
    </row>
    <row r="84" spans="2:12" ht="12.75">
      <c r="B84" s="169"/>
      <c r="C84" s="714"/>
      <c r="D84" s="714"/>
      <c r="E84" s="129"/>
      <c r="F84" s="716"/>
      <c r="G84" s="714"/>
      <c r="H84" s="714"/>
      <c r="I84" s="786"/>
      <c r="J84" s="787"/>
      <c r="K84" s="787"/>
      <c r="L84" s="787"/>
    </row>
    <row r="85" spans="2:12" ht="12.75">
      <c r="B85" s="169"/>
      <c r="C85" s="714"/>
      <c r="D85" s="129"/>
      <c r="E85" s="129"/>
      <c r="F85" s="716"/>
      <c r="G85" s="714"/>
      <c r="H85" s="714"/>
      <c r="I85" s="786"/>
      <c r="J85" s="788"/>
      <c r="K85" s="787"/>
      <c r="L85" s="787"/>
    </row>
    <row r="86" spans="2:12" ht="12.75">
      <c r="B86" s="169"/>
      <c r="C86" s="714"/>
      <c r="D86" s="129"/>
      <c r="E86" s="129"/>
      <c r="F86" s="716"/>
      <c r="G86" s="714"/>
      <c r="H86" s="714"/>
      <c r="I86" s="786"/>
      <c r="J86" s="788"/>
      <c r="K86" s="787"/>
      <c r="L86" s="787"/>
    </row>
    <row r="87" spans="2:12" ht="12.75">
      <c r="B87" s="169"/>
      <c r="C87" s="714"/>
      <c r="D87" s="129"/>
      <c r="E87" s="129"/>
      <c r="F87" s="716"/>
      <c r="G87" s="714"/>
      <c r="H87" s="714"/>
      <c r="I87" s="786"/>
      <c r="J87" s="788"/>
      <c r="K87" s="787"/>
      <c r="L87" s="787"/>
    </row>
    <row r="88" spans="2:12" ht="12.75">
      <c r="B88" s="169"/>
      <c r="C88" s="714"/>
      <c r="D88" s="129"/>
      <c r="E88" s="129"/>
      <c r="F88" s="716"/>
      <c r="G88" s="714"/>
      <c r="H88" s="714"/>
      <c r="I88" s="786"/>
      <c r="J88" s="788"/>
      <c r="K88" s="787"/>
      <c r="L88" s="787"/>
    </row>
    <row r="89" spans="2:12" ht="12.75">
      <c r="B89" s="169"/>
      <c r="C89" s="714"/>
      <c r="D89" s="129"/>
      <c r="E89" s="129"/>
      <c r="F89" s="716"/>
      <c r="G89" s="714"/>
      <c r="H89" s="714"/>
      <c r="I89" s="786"/>
      <c r="J89" s="787"/>
      <c r="K89" s="787"/>
      <c r="L89" s="787"/>
    </row>
    <row r="90" spans="2:12" ht="12.75">
      <c r="B90" s="204"/>
      <c r="C90" s="755"/>
      <c r="D90" s="789"/>
      <c r="E90" s="789"/>
      <c r="F90" s="779"/>
      <c r="G90" s="169"/>
      <c r="H90" s="714"/>
      <c r="I90" s="790"/>
      <c r="J90" s="787"/>
      <c r="K90" s="787"/>
      <c r="L90" s="787"/>
    </row>
    <row r="91" spans="2:12" ht="12.75">
      <c r="B91" s="169"/>
      <c r="C91" s="714"/>
      <c r="D91" s="714"/>
      <c r="E91" s="129"/>
      <c r="F91" s="716"/>
      <c r="G91" s="714"/>
      <c r="H91" s="714"/>
      <c r="I91" s="786"/>
      <c r="J91" s="787"/>
      <c r="K91" s="787"/>
      <c r="L91" s="787"/>
    </row>
    <row r="92" spans="2:12" ht="12.75">
      <c r="B92" s="169"/>
      <c r="C92" s="714"/>
      <c r="D92" s="714"/>
      <c r="E92" s="129"/>
      <c r="F92" s="716"/>
      <c r="G92" s="714"/>
      <c r="H92" s="714"/>
      <c r="I92" s="786"/>
      <c r="J92" s="787"/>
      <c r="K92" s="787"/>
      <c r="L92" s="787"/>
    </row>
    <row r="93" spans="2:12" ht="12.75">
      <c r="B93" s="169"/>
      <c r="C93" s="714"/>
      <c r="D93" s="714"/>
      <c r="E93" s="129"/>
      <c r="F93" s="716"/>
      <c r="G93" s="714"/>
      <c r="H93" s="714"/>
      <c r="I93" s="786"/>
      <c r="J93" s="787"/>
      <c r="K93" s="787"/>
      <c r="L93" s="787"/>
    </row>
    <row r="94" spans="2:12" ht="12.75">
      <c r="B94" s="169"/>
      <c r="C94" s="714"/>
      <c r="D94" s="714"/>
      <c r="E94" s="129"/>
      <c r="F94" s="716"/>
      <c r="G94" s="714"/>
      <c r="H94" s="714"/>
      <c r="I94" s="786"/>
      <c r="J94" s="787"/>
      <c r="K94" s="787"/>
      <c r="L94" s="787"/>
    </row>
    <row r="95" spans="2:12" ht="12.75">
      <c r="B95" s="204"/>
      <c r="C95" s="755"/>
      <c r="D95" s="789"/>
      <c r="E95" s="789"/>
      <c r="F95" s="779"/>
      <c r="G95" s="169"/>
      <c r="H95" s="714"/>
      <c r="I95" s="790"/>
      <c r="J95" s="787"/>
      <c r="K95" s="787"/>
      <c r="L95" s="787"/>
    </row>
    <row r="96" spans="2:12" ht="12.75">
      <c r="B96" s="169"/>
      <c r="C96" s="714"/>
      <c r="D96" s="714"/>
      <c r="E96" s="714"/>
      <c r="F96" s="716"/>
      <c r="G96" s="714"/>
      <c r="H96" s="714"/>
      <c r="I96" s="790"/>
      <c r="J96" s="787"/>
      <c r="K96" s="787"/>
      <c r="L96" s="787"/>
    </row>
    <row r="97" spans="2:12" ht="12.75">
      <c r="B97" s="169"/>
      <c r="C97" s="714"/>
      <c r="D97" s="714"/>
      <c r="E97" s="714"/>
      <c r="F97" s="716"/>
      <c r="G97" s="714"/>
      <c r="H97" s="714"/>
      <c r="I97" s="790"/>
      <c r="J97" s="787"/>
      <c r="K97" s="787"/>
      <c r="L97" s="787"/>
    </row>
    <row r="98" spans="2:12" ht="12.75">
      <c r="B98" s="169"/>
      <c r="C98" s="714"/>
      <c r="D98" s="714"/>
      <c r="E98" s="714"/>
      <c r="F98" s="716"/>
      <c r="G98" s="714"/>
      <c r="H98" s="714"/>
      <c r="I98" s="790"/>
      <c r="J98" s="787"/>
      <c r="K98" s="787"/>
      <c r="L98" s="787"/>
    </row>
    <row r="99" spans="2:12" ht="12.75">
      <c r="B99" s="169"/>
      <c r="C99" s="714"/>
      <c r="D99" s="714"/>
      <c r="E99" s="714"/>
      <c r="F99" s="716"/>
      <c r="G99" s="714"/>
      <c r="H99" s="714"/>
      <c r="I99" s="790"/>
      <c r="J99" s="787"/>
      <c r="K99" s="787"/>
      <c r="L99" s="787"/>
    </row>
    <row r="100" spans="2:12" ht="12.75">
      <c r="B100" s="169"/>
      <c r="C100" s="714"/>
      <c r="D100" s="714"/>
      <c r="E100" s="714"/>
      <c r="F100" s="716"/>
      <c r="G100" s="714"/>
      <c r="H100" s="714"/>
      <c r="I100" s="790"/>
      <c r="J100" s="787"/>
      <c r="K100" s="787"/>
      <c r="L100" s="787"/>
    </row>
    <row r="101" spans="2:12" ht="12.75">
      <c r="B101" s="169"/>
      <c r="C101" s="714"/>
      <c r="D101" s="714"/>
      <c r="E101" s="714"/>
      <c r="F101" s="716"/>
      <c r="G101" s="714"/>
      <c r="H101" s="714"/>
      <c r="I101" s="790"/>
      <c r="J101" s="787"/>
      <c r="K101" s="787"/>
      <c r="L101" s="787"/>
    </row>
    <row r="102" spans="2:12" ht="12.75">
      <c r="B102" s="169"/>
      <c r="C102" s="714"/>
      <c r="D102" s="714"/>
      <c r="E102" s="714"/>
      <c r="F102" s="716"/>
      <c r="G102" s="714"/>
      <c r="H102" s="714"/>
      <c r="I102" s="790"/>
      <c r="J102" s="787"/>
      <c r="K102" s="787"/>
      <c r="L102" s="787"/>
    </row>
    <row r="103" spans="2:12" ht="12.75">
      <c r="B103" s="169"/>
      <c r="C103" s="714"/>
      <c r="D103" s="714"/>
      <c r="E103" s="714"/>
      <c r="F103" s="716"/>
      <c r="G103" s="714"/>
      <c r="H103" s="714"/>
      <c r="I103" s="790"/>
      <c r="J103" s="787"/>
      <c r="K103" s="787"/>
      <c r="L103" s="787"/>
    </row>
    <row r="104" spans="2:12" ht="12.75">
      <c r="B104" s="169"/>
      <c r="C104" s="714"/>
      <c r="D104" s="714"/>
      <c r="E104" s="714"/>
      <c r="F104" s="716"/>
      <c r="G104" s="714"/>
      <c r="H104" s="714"/>
      <c r="I104" s="790"/>
      <c r="J104" s="787"/>
      <c r="K104" s="787"/>
      <c r="L104" s="787"/>
    </row>
    <row r="105" spans="2:12" ht="12.75">
      <c r="B105" s="169"/>
      <c r="C105" s="714"/>
      <c r="D105" s="714"/>
      <c r="E105" s="714"/>
      <c r="F105" s="716"/>
      <c r="G105" s="714"/>
      <c r="H105" s="714"/>
      <c r="I105" s="790"/>
      <c r="J105" s="787"/>
      <c r="K105" s="787"/>
      <c r="L105" s="787"/>
    </row>
    <row r="106" spans="2:12" ht="12.75">
      <c r="B106" s="169"/>
      <c r="C106" s="714"/>
      <c r="D106" s="714"/>
      <c r="E106" s="714"/>
      <c r="F106" s="716"/>
      <c r="G106" s="714"/>
      <c r="H106" s="714"/>
      <c r="I106" s="790"/>
      <c r="J106" s="787"/>
      <c r="K106" s="787"/>
      <c r="L106" s="787"/>
    </row>
    <row r="107" spans="2:12" ht="12.75">
      <c r="B107" s="169"/>
      <c r="C107" s="714"/>
      <c r="D107" s="714"/>
      <c r="E107" s="714"/>
      <c r="F107" s="716"/>
      <c r="G107" s="714"/>
      <c r="H107" s="714"/>
      <c r="I107" s="790"/>
      <c r="J107" s="787"/>
      <c r="K107" s="787"/>
      <c r="L107" s="787"/>
    </row>
    <row r="108" spans="2:12" ht="12.75">
      <c r="B108" s="169"/>
      <c r="C108" s="714"/>
      <c r="D108" s="714"/>
      <c r="E108" s="714"/>
      <c r="F108" s="716"/>
      <c r="G108" s="714"/>
      <c r="H108" s="714"/>
      <c r="I108" s="790"/>
      <c r="J108" s="787"/>
      <c r="K108" s="787"/>
      <c r="L108" s="787"/>
    </row>
    <row r="109" spans="2:12" ht="12.75">
      <c r="B109" s="169"/>
      <c r="C109" s="714"/>
      <c r="D109" s="714"/>
      <c r="E109" s="714"/>
      <c r="F109" s="716"/>
      <c r="G109" s="714"/>
      <c r="H109" s="714"/>
      <c r="I109" s="790"/>
      <c r="J109" s="787"/>
      <c r="K109" s="787"/>
      <c r="L109" s="787"/>
    </row>
    <row r="110" spans="2:12" ht="12.75">
      <c r="B110" s="169"/>
      <c r="C110" s="714"/>
      <c r="D110" s="714"/>
      <c r="E110" s="714"/>
      <c r="F110" s="716"/>
      <c r="G110" s="714"/>
      <c r="H110" s="714"/>
      <c r="I110" s="790"/>
      <c r="J110" s="787"/>
      <c r="K110" s="787"/>
      <c r="L110" s="787"/>
    </row>
    <row r="111" spans="2:12" ht="12.75">
      <c r="B111" s="169"/>
      <c r="C111" s="714"/>
      <c r="D111" s="714"/>
      <c r="E111" s="714"/>
      <c r="F111" s="716"/>
      <c r="G111" s="714"/>
      <c r="H111" s="714"/>
      <c r="I111" s="790"/>
      <c r="J111" s="787"/>
      <c r="K111" s="787"/>
      <c r="L111" s="787"/>
    </row>
    <row r="112" spans="2:12" ht="12.75">
      <c r="B112" s="169"/>
      <c r="C112" s="714"/>
      <c r="D112" s="714"/>
      <c r="E112" s="714"/>
      <c r="F112" s="716"/>
      <c r="G112" s="714"/>
      <c r="H112" s="714"/>
      <c r="I112" s="790"/>
      <c r="J112" s="787"/>
      <c r="K112" s="787"/>
      <c r="L112" s="787"/>
    </row>
    <row r="113" spans="2:12" ht="12.75">
      <c r="B113" s="169"/>
      <c r="C113" s="714"/>
      <c r="D113" s="714"/>
      <c r="E113" s="714"/>
      <c r="F113" s="716"/>
      <c r="G113" s="714"/>
      <c r="H113" s="714"/>
      <c r="I113" s="790"/>
      <c r="J113" s="787"/>
      <c r="K113" s="787"/>
      <c r="L113" s="787"/>
    </row>
    <row r="114" spans="2:12" ht="12.75">
      <c r="B114" s="204"/>
      <c r="C114" s="755"/>
      <c r="D114" s="789"/>
      <c r="E114" s="755"/>
      <c r="F114" s="791"/>
      <c r="G114" s="169"/>
      <c r="H114" s="714"/>
      <c r="I114" s="790"/>
      <c r="J114" s="787"/>
      <c r="K114" s="787"/>
      <c r="L114" s="787"/>
    </row>
    <row r="115" spans="2:12" ht="12.75">
      <c r="B115" s="169"/>
      <c r="C115" s="792"/>
      <c r="D115" s="169"/>
      <c r="E115" s="793"/>
      <c r="F115" s="794"/>
      <c r="G115" s="169"/>
      <c r="H115" s="169"/>
      <c r="I115" s="169"/>
      <c r="J115" s="169"/>
      <c r="K115" s="169"/>
      <c r="L115" s="169"/>
    </row>
    <row r="116" spans="2:12" ht="12.75">
      <c r="B116" s="204"/>
      <c r="C116" s="205"/>
      <c r="D116" s="205"/>
      <c r="E116" s="205"/>
      <c r="F116" s="794"/>
      <c r="G116" s="169"/>
      <c r="H116" s="169"/>
      <c r="I116" s="169"/>
      <c r="J116" s="169"/>
      <c r="K116" s="169"/>
      <c r="L116" s="169"/>
    </row>
    <row r="117" spans="2:12" ht="12.75">
      <c r="B117" s="204"/>
      <c r="C117" s="792"/>
      <c r="D117" s="792"/>
      <c r="E117" s="792"/>
      <c r="F117" s="794"/>
      <c r="G117" s="169"/>
      <c r="H117" s="169"/>
      <c r="I117" s="169"/>
      <c r="J117" s="169"/>
      <c r="K117" s="169"/>
      <c r="L117" s="169"/>
    </row>
    <row r="118" spans="2:12" ht="12.75">
      <c r="B118" s="204"/>
      <c r="C118" s="205"/>
      <c r="D118" s="205"/>
      <c r="E118" s="205"/>
      <c r="F118" s="794"/>
      <c r="G118" s="169"/>
      <c r="H118" s="169"/>
      <c r="I118" s="169"/>
      <c r="J118" s="169"/>
      <c r="K118" s="169"/>
      <c r="L118" s="169"/>
    </row>
    <row r="119" spans="2:12" ht="12.75">
      <c r="B119" s="204"/>
      <c r="C119" s="778"/>
      <c r="D119" s="778"/>
      <c r="E119" s="778"/>
      <c r="F119" s="794"/>
      <c r="G119" s="778"/>
      <c r="H119" s="778"/>
      <c r="I119" s="778"/>
      <c r="J119" s="778"/>
      <c r="K119" s="778"/>
      <c r="L119" s="778"/>
    </row>
    <row r="120" spans="2:12" ht="12.75">
      <c r="B120" s="204"/>
      <c r="C120" s="778"/>
      <c r="D120" s="778"/>
      <c r="E120" s="778"/>
      <c r="F120" s="794"/>
      <c r="G120" s="778"/>
      <c r="H120" s="778"/>
      <c r="I120" s="778"/>
      <c r="J120" s="778"/>
      <c r="K120" s="778"/>
      <c r="L120" s="778"/>
    </row>
    <row r="121" spans="2:12" ht="12.75">
      <c r="B121" s="204"/>
      <c r="C121" s="778"/>
      <c r="D121" s="778"/>
      <c r="E121" s="778"/>
      <c r="F121" s="794"/>
      <c r="G121" s="778"/>
      <c r="H121" s="778"/>
      <c r="I121" s="778"/>
      <c r="J121" s="778"/>
      <c r="K121" s="778"/>
      <c r="L121" s="778"/>
    </row>
    <row r="122" spans="2:12" ht="12.75">
      <c r="B122" s="204"/>
      <c r="C122" s="778"/>
      <c r="D122" s="778"/>
      <c r="E122" s="778"/>
      <c r="F122" s="794"/>
      <c r="G122" s="778"/>
      <c r="H122" s="778"/>
      <c r="I122" s="778"/>
      <c r="J122" s="778"/>
      <c r="K122" s="778"/>
      <c r="L122" s="778"/>
    </row>
    <row r="123" spans="2:12" ht="12.75">
      <c r="B123" s="204"/>
      <c r="C123" s="778"/>
      <c r="D123" s="778"/>
      <c r="E123" s="778"/>
      <c r="F123" s="794"/>
      <c r="G123" s="778"/>
      <c r="H123" s="778"/>
      <c r="I123" s="778"/>
      <c r="J123" s="778"/>
      <c r="K123" s="778"/>
      <c r="L123" s="778"/>
    </row>
    <row r="124" spans="2:12" ht="12.75">
      <c r="B124" s="169"/>
      <c r="C124" s="220"/>
      <c r="D124" s="220"/>
      <c r="E124" s="220"/>
      <c r="F124" s="169"/>
      <c r="G124" s="220"/>
      <c r="H124" s="169"/>
      <c r="I124" s="204"/>
      <c r="J124" s="169"/>
      <c r="K124" s="169"/>
      <c r="L124" s="169"/>
    </row>
    <row r="125" spans="2:12" ht="12.75">
      <c r="B125" s="204"/>
      <c r="C125" s="169"/>
      <c r="D125" s="169"/>
      <c r="E125" s="784"/>
      <c r="F125" s="220"/>
      <c r="G125" s="220"/>
      <c r="H125" s="220"/>
      <c r="I125" s="169"/>
      <c r="J125" s="785"/>
      <c r="K125" s="169"/>
      <c r="L125" s="169"/>
    </row>
    <row r="126" spans="2:12" ht="12.75">
      <c r="B126" s="169"/>
      <c r="C126" s="792"/>
      <c r="D126" s="792"/>
      <c r="E126" s="169"/>
      <c r="F126" s="169"/>
      <c r="G126" s="169"/>
      <c r="H126" s="714"/>
      <c r="I126" s="790"/>
      <c r="J126" s="787"/>
      <c r="K126" s="787"/>
      <c r="L126" s="787"/>
    </row>
    <row r="127" spans="2:12" ht="12.75">
      <c r="B127" s="169"/>
      <c r="C127" s="714"/>
      <c r="D127" s="714"/>
      <c r="E127" s="714"/>
      <c r="F127" s="716"/>
      <c r="G127" s="714"/>
      <c r="H127" s="714"/>
      <c r="I127" s="790"/>
      <c r="J127" s="787"/>
      <c r="K127" s="787"/>
      <c r="L127" s="787"/>
    </row>
    <row r="128" spans="1:12" ht="12.75">
      <c r="A128" s="795"/>
      <c r="B128" s="169"/>
      <c r="C128" s="714"/>
      <c r="D128" s="714"/>
      <c r="E128" s="714"/>
      <c r="F128" s="716"/>
      <c r="G128" s="714"/>
      <c r="H128" s="714"/>
      <c r="I128" s="790"/>
      <c r="J128" s="787"/>
      <c r="K128" s="787"/>
      <c r="L128" s="787"/>
    </row>
    <row r="129" spans="1:12" ht="12.75">
      <c r="A129" s="795"/>
      <c r="B129" s="169"/>
      <c r="C129" s="714"/>
      <c r="D129" s="714"/>
      <c r="E129" s="129"/>
      <c r="F129" s="716"/>
      <c r="G129" s="714"/>
      <c r="H129" s="714"/>
      <c r="I129" s="790"/>
      <c r="J129" s="787"/>
      <c r="K129" s="787"/>
      <c r="L129" s="787"/>
    </row>
    <row r="130" spans="1:12" ht="12.75">
      <c r="A130" s="795"/>
      <c r="B130" s="169"/>
      <c r="C130" s="714"/>
      <c r="D130" s="714"/>
      <c r="E130" s="129"/>
      <c r="F130" s="716"/>
      <c r="G130" s="714"/>
      <c r="H130" s="714"/>
      <c r="I130" s="790"/>
      <c r="J130" s="787"/>
      <c r="K130" s="787"/>
      <c r="L130" s="787"/>
    </row>
    <row r="131" spans="2:12" ht="12.75">
      <c r="B131" s="204"/>
      <c r="C131" s="755"/>
      <c r="D131" s="789"/>
      <c r="E131" s="789"/>
      <c r="F131" s="796"/>
      <c r="G131" s="169"/>
      <c r="H131" s="714"/>
      <c r="I131" s="790"/>
      <c r="J131" s="787"/>
      <c r="K131" s="787"/>
      <c r="L131" s="787"/>
    </row>
    <row r="132" spans="2:12" ht="12.75">
      <c r="B132" s="169"/>
      <c r="C132" s="792"/>
      <c r="D132" s="169"/>
      <c r="E132" s="797"/>
      <c r="F132" s="794"/>
      <c r="G132" s="169"/>
      <c r="H132" s="169"/>
      <c r="I132" s="169"/>
      <c r="J132" s="169"/>
      <c r="K132" s="169"/>
      <c r="L132" s="169"/>
    </row>
    <row r="133" spans="2:12" ht="12.75">
      <c r="B133" s="204"/>
      <c r="C133" s="205"/>
      <c r="D133" s="205"/>
      <c r="E133" s="205"/>
      <c r="F133" s="794"/>
      <c r="G133" s="169"/>
      <c r="H133" s="169"/>
      <c r="I133" s="169"/>
      <c r="J133" s="169"/>
      <c r="K133" s="169"/>
      <c r="L133" s="169"/>
    </row>
    <row r="134" spans="2:12" ht="12.75">
      <c r="B134" s="204"/>
      <c r="C134" s="792"/>
      <c r="D134" s="792"/>
      <c r="E134" s="792"/>
      <c r="F134" s="794"/>
      <c r="G134" s="169"/>
      <c r="H134" s="169"/>
      <c r="I134" s="169"/>
      <c r="J134" s="169"/>
      <c r="K134" s="169"/>
      <c r="L134" s="169"/>
    </row>
    <row r="135" spans="2:12" ht="12.75">
      <c r="B135" s="204"/>
      <c r="C135" s="205"/>
      <c r="D135" s="205"/>
      <c r="E135" s="205"/>
      <c r="F135" s="794"/>
      <c r="G135" s="169"/>
      <c r="H135" s="169"/>
      <c r="I135" s="169"/>
      <c r="J135" s="169"/>
      <c r="K135" s="169"/>
      <c r="L135" s="169"/>
    </row>
    <row r="136" spans="2:12" ht="12.7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</row>
    <row r="137" spans="2:12" ht="12.7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</row>
    <row r="138" spans="2:12" ht="12.7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</row>
    <row r="139" spans="2:12" ht="12.7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</row>
    <row r="140" spans="2:12" ht="12.7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</row>
    <row r="141" spans="2:12" ht="12.7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</row>
    <row r="142" spans="2:12" ht="12.7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</row>
    <row r="143" spans="2:12" ht="12.7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</row>
    <row r="144" spans="2:12" ht="12.75">
      <c r="B144" s="169"/>
      <c r="C144" s="714"/>
      <c r="D144" s="714"/>
      <c r="E144" s="714"/>
      <c r="F144" s="716"/>
      <c r="G144" s="714"/>
      <c r="H144" s="714"/>
      <c r="I144" s="790"/>
      <c r="J144" s="787"/>
      <c r="K144" s="787"/>
      <c r="L144" s="787"/>
    </row>
    <row r="145" spans="2:12" ht="12.75">
      <c r="B145" s="169"/>
      <c r="C145" s="714"/>
      <c r="D145" s="714"/>
      <c r="E145" s="714"/>
      <c r="F145" s="716"/>
      <c r="G145" s="714"/>
      <c r="H145" s="714"/>
      <c r="I145" s="790"/>
      <c r="J145" s="787"/>
      <c r="K145" s="787"/>
      <c r="L145" s="787"/>
    </row>
    <row r="146" spans="2:12" ht="12.75">
      <c r="B146" s="204"/>
      <c r="C146" s="781"/>
      <c r="D146" s="781"/>
      <c r="E146" s="781"/>
      <c r="F146" s="782"/>
      <c r="G146" s="783"/>
      <c r="H146" s="783"/>
      <c r="I146" s="204"/>
      <c r="J146" s="204"/>
      <c r="K146" s="204"/>
      <c r="L146" s="204"/>
    </row>
    <row r="147" spans="2:12" ht="12.75">
      <c r="B147" s="169"/>
      <c r="C147" s="220"/>
      <c r="D147" s="220"/>
      <c r="E147" s="220"/>
      <c r="F147" s="169"/>
      <c r="G147" s="220"/>
      <c r="H147" s="169"/>
      <c r="I147" s="204"/>
      <c r="J147" s="169"/>
      <c r="K147" s="169"/>
      <c r="L147" s="169"/>
    </row>
    <row r="148" spans="2:12" ht="12.75">
      <c r="B148" s="204"/>
      <c r="C148" s="169"/>
      <c r="D148" s="169"/>
      <c r="E148" s="784"/>
      <c r="F148" s="220"/>
      <c r="G148" s="220"/>
      <c r="H148" s="220"/>
      <c r="I148" s="169"/>
      <c r="J148" s="785"/>
      <c r="K148" s="169"/>
      <c r="L148" s="169"/>
    </row>
    <row r="149" spans="2:12" ht="12.75">
      <c r="B149" s="169"/>
      <c r="C149" s="220"/>
      <c r="D149" s="220"/>
      <c r="E149" s="220"/>
      <c r="F149" s="169"/>
      <c r="G149" s="220"/>
      <c r="H149" s="169"/>
      <c r="I149" s="204"/>
      <c r="J149" s="169"/>
      <c r="K149" s="169"/>
      <c r="L149" s="169"/>
    </row>
    <row r="150" spans="2:12" ht="12.75">
      <c r="B150" s="204"/>
      <c r="C150" s="169"/>
      <c r="D150" s="169"/>
      <c r="E150" s="784"/>
      <c r="F150" s="220"/>
      <c r="G150" s="220"/>
      <c r="H150" s="220"/>
      <c r="I150" s="169"/>
      <c r="J150" s="785"/>
      <c r="K150" s="169"/>
      <c r="L150" s="169"/>
    </row>
    <row r="151" spans="2:12" ht="12.75">
      <c r="B151" s="169"/>
      <c r="C151" s="792"/>
      <c r="D151" s="792"/>
      <c r="E151" s="169"/>
      <c r="F151" s="169"/>
      <c r="G151" s="169"/>
      <c r="H151" s="714"/>
      <c r="I151" s="790"/>
      <c r="J151" s="787"/>
      <c r="K151" s="787"/>
      <c r="L151" s="787"/>
    </row>
    <row r="152" spans="2:12" ht="12.75">
      <c r="B152" s="169"/>
      <c r="C152" s="792"/>
      <c r="D152" s="792"/>
      <c r="E152" s="169"/>
      <c r="F152" s="169"/>
      <c r="G152" s="169"/>
      <c r="H152" s="714"/>
      <c r="I152" s="790"/>
      <c r="J152" s="787"/>
      <c r="K152" s="787"/>
      <c r="L152" s="787"/>
    </row>
    <row r="153" spans="2:12" ht="12.75">
      <c r="B153" s="169"/>
      <c r="C153" s="792"/>
      <c r="D153" s="792"/>
      <c r="E153" s="169"/>
      <c r="F153" s="169"/>
      <c r="G153" s="169"/>
      <c r="H153" s="714"/>
      <c r="I153" s="790"/>
      <c r="J153" s="787"/>
      <c r="K153" s="787"/>
      <c r="L153" s="787"/>
    </row>
    <row r="154" spans="2:12" ht="12.75">
      <c r="B154" s="169"/>
      <c r="C154" s="792"/>
      <c r="D154" s="792"/>
      <c r="E154" s="169"/>
      <c r="F154" s="169"/>
      <c r="G154" s="169"/>
      <c r="H154" s="714"/>
      <c r="I154" s="790"/>
      <c r="J154" s="787"/>
      <c r="K154" s="787"/>
      <c r="L154" s="787"/>
    </row>
    <row r="155" spans="2:12" ht="12.75">
      <c r="B155" s="169"/>
      <c r="C155" s="792"/>
      <c r="D155" s="792"/>
      <c r="E155" s="169"/>
      <c r="F155" s="169"/>
      <c r="G155" s="169"/>
      <c r="H155" s="714"/>
      <c r="I155" s="790"/>
      <c r="J155" s="787"/>
      <c r="K155" s="787"/>
      <c r="L155" s="787"/>
    </row>
    <row r="156" spans="2:12" ht="12.75">
      <c r="B156" s="169"/>
      <c r="C156" s="792"/>
      <c r="D156" s="792"/>
      <c r="E156" s="169"/>
      <c r="F156" s="169"/>
      <c r="G156" s="169"/>
      <c r="H156" s="714"/>
      <c r="I156" s="790"/>
      <c r="J156" s="787"/>
      <c r="K156" s="787"/>
      <c r="L156" s="787"/>
    </row>
    <row r="157" spans="2:12" ht="12.75">
      <c r="B157" s="169"/>
      <c r="C157" s="792"/>
      <c r="D157" s="792"/>
      <c r="E157" s="169"/>
      <c r="F157" s="169"/>
      <c r="G157" s="169"/>
      <c r="H157" s="714"/>
      <c r="I157" s="790"/>
      <c r="J157" s="787"/>
      <c r="K157" s="787"/>
      <c r="L157" s="787"/>
    </row>
    <row r="158" spans="2:12" ht="12.75">
      <c r="B158" s="169"/>
      <c r="C158" s="792"/>
      <c r="D158" s="792"/>
      <c r="E158" s="169"/>
      <c r="F158" s="169"/>
      <c r="G158" s="169"/>
      <c r="H158" s="714"/>
      <c r="I158" s="790"/>
      <c r="J158" s="787"/>
      <c r="K158" s="787"/>
      <c r="L158" s="787"/>
    </row>
    <row r="159" spans="2:12" ht="12.75">
      <c r="B159" s="169"/>
      <c r="C159" s="792"/>
      <c r="D159" s="792"/>
      <c r="E159" s="169"/>
      <c r="F159" s="169"/>
      <c r="G159" s="169"/>
      <c r="H159" s="714"/>
      <c r="I159" s="790"/>
      <c r="J159" s="787"/>
      <c r="K159" s="787"/>
      <c r="L159" s="787"/>
    </row>
    <row r="160" spans="2:12" ht="12.75">
      <c r="B160" s="169"/>
      <c r="C160" s="792"/>
      <c r="D160" s="792"/>
      <c r="E160" s="169"/>
      <c r="F160" s="169"/>
      <c r="G160" s="169"/>
      <c r="H160" s="714"/>
      <c r="I160" s="790"/>
      <c r="J160" s="787"/>
      <c r="K160" s="787"/>
      <c r="L160" s="787"/>
    </row>
    <row r="161" spans="2:12" ht="12.75">
      <c r="B161" s="169"/>
      <c r="C161" s="792"/>
      <c r="D161" s="792"/>
      <c r="E161" s="169"/>
      <c r="F161" s="169"/>
      <c r="G161" s="169"/>
      <c r="H161" s="714"/>
      <c r="I161" s="790"/>
      <c r="J161" s="787"/>
      <c r="K161" s="787"/>
      <c r="L161" s="787"/>
    </row>
    <row r="162" spans="2:12" ht="12.75">
      <c r="B162" s="169"/>
      <c r="C162" s="792"/>
      <c r="D162" s="792"/>
      <c r="E162" s="169"/>
      <c r="F162" s="169"/>
      <c r="G162" s="169"/>
      <c r="H162" s="714"/>
      <c r="I162" s="790"/>
      <c r="J162" s="787"/>
      <c r="K162" s="787"/>
      <c r="L162" s="787"/>
    </row>
    <row r="163" spans="2:12" ht="12.75">
      <c r="B163" s="169"/>
      <c r="C163" s="792"/>
      <c r="D163" s="792"/>
      <c r="E163" s="169"/>
      <c r="F163" s="169"/>
      <c r="G163" s="169"/>
      <c r="H163" s="714"/>
      <c r="I163" s="790"/>
      <c r="J163" s="787"/>
      <c r="K163" s="787"/>
      <c r="L163" s="787"/>
    </row>
    <row r="164" spans="2:12" ht="12.75">
      <c r="B164" s="169"/>
      <c r="C164" s="792"/>
      <c r="D164" s="792"/>
      <c r="E164" s="169"/>
      <c r="F164" s="169"/>
      <c r="G164" s="169"/>
      <c r="H164" s="714"/>
      <c r="I164" s="790"/>
      <c r="J164" s="787"/>
      <c r="K164" s="787"/>
      <c r="L164" s="787"/>
    </row>
    <row r="165" spans="2:12" ht="12.75">
      <c r="B165" s="204"/>
      <c r="C165" s="755"/>
      <c r="D165" s="755"/>
      <c r="E165" s="204"/>
      <c r="F165" s="169"/>
      <c r="G165" s="169"/>
      <c r="H165" s="714"/>
      <c r="I165" s="790"/>
      <c r="J165" s="787"/>
      <c r="K165" s="787"/>
      <c r="L165" s="787"/>
    </row>
    <row r="166" spans="2:12" ht="12.75">
      <c r="B166" s="169"/>
      <c r="C166" s="792"/>
      <c r="D166" s="169"/>
      <c r="E166" s="793"/>
      <c r="F166" s="794"/>
      <c r="G166" s="169"/>
      <c r="H166" s="169"/>
      <c r="I166" s="169"/>
      <c r="J166" s="169"/>
      <c r="K166" s="169"/>
      <c r="L166" s="169"/>
    </row>
    <row r="167" spans="2:12" ht="12.75">
      <c r="B167" s="204"/>
      <c r="C167" s="205"/>
      <c r="D167" s="205"/>
      <c r="E167" s="205"/>
      <c r="F167" s="794"/>
      <c r="G167" s="169"/>
      <c r="H167" s="169"/>
      <c r="I167" s="169"/>
      <c r="J167" s="169"/>
      <c r="K167" s="169"/>
      <c r="L167" s="169"/>
    </row>
    <row r="168" spans="2:12" ht="12.75">
      <c r="B168" s="204"/>
      <c r="C168" s="792"/>
      <c r="D168" s="792"/>
      <c r="E168" s="792"/>
      <c r="F168" s="794"/>
      <c r="G168" s="169"/>
      <c r="H168" s="169"/>
      <c r="I168" s="169"/>
      <c r="J168" s="169"/>
      <c r="K168" s="169"/>
      <c r="L168" s="169"/>
    </row>
    <row r="169" spans="2:12" ht="12.75">
      <c r="B169" s="204"/>
      <c r="C169" s="205"/>
      <c r="D169" s="205"/>
      <c r="E169" s="205"/>
      <c r="F169" s="794"/>
      <c r="G169" s="169"/>
      <c r="H169" s="169"/>
      <c r="I169" s="169"/>
      <c r="J169" s="169"/>
      <c r="K169" s="169"/>
      <c r="L169" s="169"/>
    </row>
    <row r="170" spans="2:12" ht="12.75">
      <c r="B170" s="169"/>
      <c r="C170" s="714"/>
      <c r="D170" s="714"/>
      <c r="E170" s="714"/>
      <c r="F170" s="798"/>
      <c r="G170" s="714"/>
      <c r="H170" s="714"/>
      <c r="I170" s="790"/>
      <c r="J170" s="787"/>
      <c r="K170" s="787"/>
      <c r="L170" s="787"/>
    </row>
    <row r="171" spans="2:12" ht="12.75">
      <c r="B171" s="169"/>
      <c r="C171" s="714"/>
      <c r="D171" s="714"/>
      <c r="E171" s="714"/>
      <c r="F171" s="798"/>
      <c r="G171" s="714"/>
      <c r="H171" s="714"/>
      <c r="I171" s="790"/>
      <c r="J171" s="787"/>
      <c r="K171" s="787"/>
      <c r="L171" s="787"/>
    </row>
    <row r="172" spans="2:12" ht="12.75">
      <c r="B172" s="169"/>
      <c r="C172" s="714"/>
      <c r="D172" s="714"/>
      <c r="E172" s="714"/>
      <c r="F172" s="798"/>
      <c r="G172" s="714"/>
      <c r="H172" s="714"/>
      <c r="I172" s="790"/>
      <c r="J172" s="787"/>
      <c r="K172" s="787"/>
      <c r="L172" s="787"/>
    </row>
    <row r="173" spans="2:12" ht="12.75">
      <c r="B173" s="169"/>
      <c r="C173" s="714"/>
      <c r="D173" s="714"/>
      <c r="E173" s="714"/>
      <c r="F173" s="798"/>
      <c r="G173" s="714"/>
      <c r="H173" s="714"/>
      <c r="I173" s="790"/>
      <c r="J173" s="787"/>
      <c r="K173" s="787"/>
      <c r="L173" s="787"/>
    </row>
    <row r="174" spans="2:12" ht="12.75">
      <c r="B174" s="169"/>
      <c r="C174" s="714"/>
      <c r="D174" s="714"/>
      <c r="E174" s="714"/>
      <c r="F174" s="798"/>
      <c r="G174" s="714"/>
      <c r="H174" s="714"/>
      <c r="I174" s="790"/>
      <c r="J174" s="787"/>
      <c r="K174" s="787"/>
      <c r="L174" s="787"/>
    </row>
    <row r="175" spans="1:12" ht="12.75">
      <c r="A175" t="s">
        <v>33</v>
      </c>
      <c r="B175" s="169"/>
      <c r="C175" s="799"/>
      <c r="D175" s="799"/>
      <c r="E175" s="799"/>
      <c r="F175" s="798"/>
      <c r="G175" s="799"/>
      <c r="H175" s="799"/>
      <c r="I175" s="800"/>
      <c r="J175" s="787"/>
      <c r="K175" s="787"/>
      <c r="L175" s="787"/>
    </row>
    <row r="176" spans="2:12" ht="12.75">
      <c r="B176" s="801"/>
      <c r="C176" s="802"/>
      <c r="D176" s="802"/>
      <c r="E176" s="802"/>
      <c r="F176" s="798"/>
      <c r="G176" s="802"/>
      <c r="H176" s="802"/>
      <c r="I176" s="803"/>
      <c r="J176" s="787"/>
      <c r="K176" s="787"/>
      <c r="L176" s="787"/>
    </row>
    <row r="177" spans="2:12" ht="12.75">
      <c r="B177" s="204"/>
      <c r="C177" s="778"/>
      <c r="D177" s="778"/>
      <c r="E177" s="778"/>
      <c r="F177" s="794"/>
      <c r="G177" s="778"/>
      <c r="H177" s="778"/>
      <c r="I177" s="778"/>
      <c r="J177" s="778"/>
      <c r="K177" s="778"/>
      <c r="L177" s="778"/>
    </row>
    <row r="178" spans="2:12" ht="12.75">
      <c r="B178" s="780"/>
      <c r="C178" s="792"/>
      <c r="D178" s="792"/>
      <c r="E178" s="169"/>
      <c r="F178" s="793"/>
      <c r="G178" s="169"/>
      <c r="H178" s="169"/>
      <c r="I178" s="169"/>
      <c r="J178" s="169"/>
      <c r="K178" s="169"/>
      <c r="L178" s="169"/>
    </row>
    <row r="179" spans="2:12" ht="12.75">
      <c r="B179" s="204"/>
      <c r="C179" s="778"/>
      <c r="D179" s="778"/>
      <c r="E179" s="778"/>
      <c r="F179" s="779"/>
      <c r="G179" s="169"/>
      <c r="H179" s="169"/>
      <c r="I179" s="169"/>
      <c r="J179" s="169"/>
      <c r="K179" s="169"/>
      <c r="L179" s="169"/>
    </row>
    <row r="180" spans="2:12" ht="12.75">
      <c r="B180" s="204"/>
      <c r="C180" s="792"/>
      <c r="D180" s="792"/>
      <c r="E180" s="792"/>
      <c r="F180" s="169"/>
      <c r="G180" s="169"/>
      <c r="H180" s="169"/>
      <c r="I180" s="169"/>
      <c r="J180" s="169"/>
      <c r="K180" s="169"/>
      <c r="L180" s="169"/>
    </row>
    <row r="181" spans="2:12" ht="12.75">
      <c r="B181" s="204"/>
      <c r="C181" s="205"/>
      <c r="D181" s="205"/>
      <c r="E181" s="778"/>
      <c r="F181" s="779"/>
      <c r="G181" s="169"/>
      <c r="H181" s="169"/>
      <c r="I181" s="169"/>
      <c r="J181" s="169"/>
      <c r="K181" s="169"/>
      <c r="L181" s="169"/>
    </row>
    <row r="182" spans="2:12" ht="12.7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</row>
    <row r="183" spans="2:12" ht="12.75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 ht="12.75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 ht="12.75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 ht="12.75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4"/>
  <sheetViews>
    <sheetView workbookViewId="0" topLeftCell="A1">
      <selection activeCell="A2" sqref="A2"/>
    </sheetView>
  </sheetViews>
  <sheetFormatPr defaultColWidth="9.00390625" defaultRowHeight="12.75"/>
  <cols>
    <col min="1" max="1" width="30.1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1.625" style="0" customWidth="1"/>
  </cols>
  <sheetData>
    <row r="1" spans="1:17" ht="15.75">
      <c r="A1" s="105" t="s">
        <v>428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3.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 t="s">
        <v>35</v>
      </c>
      <c r="L2" s="106"/>
      <c r="M2" s="106"/>
      <c r="N2" s="106"/>
      <c r="O2" s="106"/>
      <c r="P2" s="106"/>
      <c r="Q2" s="106"/>
    </row>
    <row r="3" spans="1:17" ht="14.25" thickBot="1" thickTop="1">
      <c r="A3" s="107"/>
      <c r="B3" s="108"/>
      <c r="C3" s="109" t="s">
        <v>2</v>
      </c>
      <c r="D3" s="108"/>
      <c r="E3" s="108"/>
      <c r="F3" s="108"/>
      <c r="G3" s="110"/>
      <c r="H3" s="111" t="s">
        <v>36</v>
      </c>
      <c r="I3" s="112"/>
      <c r="J3" s="112"/>
      <c r="K3" s="113"/>
      <c r="L3" s="106"/>
      <c r="M3" s="106"/>
      <c r="N3" s="106"/>
      <c r="O3" s="106"/>
      <c r="P3" s="106"/>
      <c r="Q3" s="106"/>
    </row>
    <row r="4" spans="1:17" ht="12.75">
      <c r="A4" s="114"/>
      <c r="B4" s="7"/>
      <c r="C4" s="7"/>
      <c r="D4" s="7"/>
      <c r="E4" s="7" t="s">
        <v>6</v>
      </c>
      <c r="F4" s="7"/>
      <c r="G4" s="7"/>
      <c r="H4" s="115"/>
      <c r="I4" s="7"/>
      <c r="J4" s="7"/>
      <c r="K4" s="116" t="s">
        <v>12</v>
      </c>
      <c r="L4" s="106"/>
      <c r="M4" s="106"/>
      <c r="N4" s="106"/>
      <c r="O4" s="106"/>
      <c r="P4" s="106"/>
      <c r="Q4" s="106"/>
    </row>
    <row r="5" spans="1:17" ht="12.75">
      <c r="A5" s="117" t="s">
        <v>429</v>
      </c>
      <c r="B5" s="9" t="s">
        <v>30</v>
      </c>
      <c r="C5" s="9" t="s">
        <v>31</v>
      </c>
      <c r="D5" s="9" t="s">
        <v>5</v>
      </c>
      <c r="E5" s="9" t="s">
        <v>37</v>
      </c>
      <c r="F5" s="9" t="s">
        <v>7</v>
      </c>
      <c r="G5" s="9" t="s">
        <v>8</v>
      </c>
      <c r="H5" s="9" t="s">
        <v>38</v>
      </c>
      <c r="I5" s="9" t="s">
        <v>5</v>
      </c>
      <c r="J5" s="9" t="s">
        <v>6</v>
      </c>
      <c r="K5" s="116" t="s">
        <v>39</v>
      </c>
      <c r="L5" s="106"/>
      <c r="M5" s="106"/>
      <c r="N5" s="106"/>
      <c r="O5" s="106"/>
      <c r="P5" s="106"/>
      <c r="Q5" s="106"/>
    </row>
    <row r="6" spans="1:17" ht="13.5" thickBot="1">
      <c r="A6" s="118"/>
      <c r="B6" s="10"/>
      <c r="C6" s="10"/>
      <c r="D6" s="119">
        <v>40543</v>
      </c>
      <c r="E6" s="10">
        <v>2010</v>
      </c>
      <c r="F6" s="119">
        <v>40178</v>
      </c>
      <c r="G6" s="10" t="s">
        <v>32</v>
      </c>
      <c r="H6" s="10" t="s">
        <v>11</v>
      </c>
      <c r="I6" s="119">
        <v>40543</v>
      </c>
      <c r="J6" s="10"/>
      <c r="K6" s="120" t="s">
        <v>14</v>
      </c>
      <c r="L6" s="106"/>
      <c r="M6" s="106"/>
      <c r="N6" s="106"/>
      <c r="O6" s="106"/>
      <c r="P6" s="106"/>
      <c r="Q6" s="106"/>
    </row>
    <row r="7" spans="1:17" ht="13.5" thickTop="1">
      <c r="A7" s="121" t="s">
        <v>430</v>
      </c>
      <c r="B7" s="122">
        <v>1417812</v>
      </c>
      <c r="C7" s="123">
        <v>1510215.8</v>
      </c>
      <c r="D7" s="123">
        <v>1510201.8</v>
      </c>
      <c r="E7" s="124">
        <f>D7/C7*100</f>
        <v>99.99907298016615</v>
      </c>
      <c r="F7" s="123">
        <v>1371596</v>
      </c>
      <c r="G7" s="125">
        <f>D7/F7</f>
        <v>1.10105439210963</v>
      </c>
      <c r="H7" s="123">
        <v>887603</v>
      </c>
      <c r="I7" s="123">
        <v>887595</v>
      </c>
      <c r="J7" s="123">
        <f>I7/H7*100</f>
        <v>99.99909869615132</v>
      </c>
      <c r="K7" s="126">
        <v>1</v>
      </c>
      <c r="L7" s="106"/>
      <c r="M7" s="106"/>
      <c r="N7" s="106"/>
      <c r="O7" s="106"/>
      <c r="P7" s="106"/>
      <c r="Q7" s="106"/>
    </row>
    <row r="8" spans="1:17" ht="12.75">
      <c r="A8" s="121" t="s">
        <v>431</v>
      </c>
      <c r="B8" s="122">
        <v>117000</v>
      </c>
      <c r="C8" s="123">
        <v>120000</v>
      </c>
      <c r="D8" s="123">
        <v>119992.9</v>
      </c>
      <c r="E8" s="124">
        <f aca="true" t="shared" si="0" ref="E8:E15">D8/C8*100</f>
        <v>99.99408333333332</v>
      </c>
      <c r="F8" s="123">
        <v>104000</v>
      </c>
      <c r="G8" s="125">
        <f aca="true" t="shared" si="1" ref="G8:G15">D8/F8</f>
        <v>1.1537778846153846</v>
      </c>
      <c r="H8" s="123">
        <v>0</v>
      </c>
      <c r="I8" s="123">
        <v>0</v>
      </c>
      <c r="J8" s="123">
        <v>0</v>
      </c>
      <c r="K8" s="126">
        <v>0</v>
      </c>
      <c r="L8" s="106"/>
      <c r="M8" s="106"/>
      <c r="N8" s="106"/>
      <c r="O8" s="106"/>
      <c r="P8" s="106"/>
      <c r="Q8" s="106"/>
    </row>
    <row r="9" spans="1:17" ht="12.75">
      <c r="A9" s="121" t="s">
        <v>432</v>
      </c>
      <c r="B9" s="122">
        <v>158560</v>
      </c>
      <c r="C9" s="123">
        <v>131170</v>
      </c>
      <c r="D9" s="123">
        <v>131143</v>
      </c>
      <c r="E9" s="124">
        <f t="shared" si="0"/>
        <v>99.97941602500572</v>
      </c>
      <c r="F9" s="123">
        <v>185498</v>
      </c>
      <c r="G9" s="125">
        <f t="shared" si="1"/>
        <v>0.7069779728083322</v>
      </c>
      <c r="H9" s="123">
        <v>0</v>
      </c>
      <c r="I9" s="123">
        <v>0</v>
      </c>
      <c r="J9" s="123">
        <v>0</v>
      </c>
      <c r="K9" s="126">
        <v>0</v>
      </c>
      <c r="L9" s="106"/>
      <c r="M9" s="106"/>
      <c r="N9" s="106"/>
      <c r="O9" s="106"/>
      <c r="P9" s="106"/>
      <c r="Q9" s="106"/>
    </row>
    <row r="10" spans="1:17" ht="11.25" customHeight="1">
      <c r="A10" s="121" t="s">
        <v>433</v>
      </c>
      <c r="B10" s="122">
        <v>15000</v>
      </c>
      <c r="C10" s="123">
        <v>10334</v>
      </c>
      <c r="D10" s="123">
        <v>9822</v>
      </c>
      <c r="E10" s="124">
        <f t="shared" si="0"/>
        <v>95.04548093671376</v>
      </c>
      <c r="F10" s="123">
        <v>11123.9</v>
      </c>
      <c r="G10" s="125">
        <f t="shared" si="1"/>
        <v>0.8829637087712043</v>
      </c>
      <c r="H10" s="123">
        <v>0</v>
      </c>
      <c r="I10" s="123">
        <v>0</v>
      </c>
      <c r="J10" s="123">
        <v>0</v>
      </c>
      <c r="K10" s="126">
        <v>0</v>
      </c>
      <c r="L10" s="106"/>
      <c r="M10" s="106"/>
      <c r="N10" s="106"/>
      <c r="O10" s="106"/>
      <c r="P10" s="106"/>
      <c r="Q10" s="106"/>
    </row>
    <row r="11" spans="1:17" ht="12.75">
      <c r="A11" s="121" t="s">
        <v>71</v>
      </c>
      <c r="B11" s="122">
        <v>0</v>
      </c>
      <c r="C11" s="123">
        <v>5000</v>
      </c>
      <c r="D11" s="123">
        <v>5000</v>
      </c>
      <c r="E11" s="124">
        <f t="shared" si="0"/>
        <v>100</v>
      </c>
      <c r="F11" s="123">
        <v>5000</v>
      </c>
      <c r="G11" s="125">
        <f t="shared" si="1"/>
        <v>1</v>
      </c>
      <c r="H11" s="123">
        <v>0</v>
      </c>
      <c r="I11" s="123">
        <v>0</v>
      </c>
      <c r="J11" s="123">
        <v>0</v>
      </c>
      <c r="K11" s="126">
        <v>0</v>
      </c>
      <c r="L11" s="106"/>
      <c r="M11" s="106"/>
      <c r="N11" s="106"/>
      <c r="O11" s="106"/>
      <c r="P11" s="106"/>
      <c r="Q11" s="106"/>
    </row>
    <row r="12" spans="1:17" ht="12.75">
      <c r="A12" s="121" t="s">
        <v>434</v>
      </c>
      <c r="B12" s="127">
        <v>0</v>
      </c>
      <c r="C12" s="123">
        <v>0</v>
      </c>
      <c r="D12" s="123">
        <v>0</v>
      </c>
      <c r="E12" s="124">
        <v>0</v>
      </c>
      <c r="F12" s="123">
        <v>0.2</v>
      </c>
      <c r="G12" s="125">
        <f t="shared" si="1"/>
        <v>0</v>
      </c>
      <c r="H12" s="123">
        <v>0</v>
      </c>
      <c r="I12" s="123">
        <v>0</v>
      </c>
      <c r="J12" s="123">
        <v>0</v>
      </c>
      <c r="K12" s="128">
        <v>0</v>
      </c>
      <c r="L12" s="106"/>
      <c r="M12" s="106"/>
      <c r="N12" s="106"/>
      <c r="O12" s="106"/>
      <c r="P12" s="106"/>
      <c r="Q12" s="106"/>
    </row>
    <row r="13" spans="1:17" ht="12.75">
      <c r="A13" s="121" t="s">
        <v>435</v>
      </c>
      <c r="B13" s="127">
        <v>0</v>
      </c>
      <c r="C13" s="123">
        <v>0</v>
      </c>
      <c r="D13" s="123">
        <v>0</v>
      </c>
      <c r="E13" s="124">
        <v>0</v>
      </c>
      <c r="F13" s="123">
        <v>1373.9</v>
      </c>
      <c r="G13" s="125">
        <f t="shared" si="1"/>
        <v>0</v>
      </c>
      <c r="H13" s="123">
        <v>0</v>
      </c>
      <c r="I13" s="123">
        <v>0</v>
      </c>
      <c r="J13" s="123">
        <v>0</v>
      </c>
      <c r="K13" s="128">
        <v>0</v>
      </c>
      <c r="L13" s="106"/>
      <c r="M13" s="106"/>
      <c r="N13" s="106"/>
      <c r="O13" s="106"/>
      <c r="P13" s="106"/>
      <c r="Q13" s="106"/>
    </row>
    <row r="14" spans="1:17" ht="13.5" thickBot="1">
      <c r="A14" s="114" t="s">
        <v>436</v>
      </c>
      <c r="B14" s="129">
        <v>0</v>
      </c>
      <c r="C14" s="130">
        <v>26.9</v>
      </c>
      <c r="D14" s="130">
        <v>26.9</v>
      </c>
      <c r="E14" s="132">
        <f t="shared" si="0"/>
        <v>100</v>
      </c>
      <c r="F14" s="176">
        <v>0</v>
      </c>
      <c r="G14" s="132">
        <v>0</v>
      </c>
      <c r="H14" s="130">
        <v>0</v>
      </c>
      <c r="I14" s="130">
        <v>0</v>
      </c>
      <c r="J14" s="130">
        <v>0</v>
      </c>
      <c r="K14" s="133">
        <v>0</v>
      </c>
      <c r="L14" s="106"/>
      <c r="M14" s="106"/>
      <c r="N14" s="106"/>
      <c r="O14" s="106"/>
      <c r="P14" s="106"/>
      <c r="Q14" s="106"/>
    </row>
    <row r="15" spans="1:17" ht="13.5" thickBot="1">
      <c r="A15" s="134" t="s">
        <v>43</v>
      </c>
      <c r="B15" s="135">
        <f>SUM(B7:B14)</f>
        <v>1708372</v>
      </c>
      <c r="C15" s="136">
        <f>SUM(C7:C14)</f>
        <v>1776746.7</v>
      </c>
      <c r="D15" s="136">
        <f>SUM(D7:D14)</f>
        <v>1776186.5999999999</v>
      </c>
      <c r="E15" s="137">
        <f t="shared" si="0"/>
        <v>99.96847609172427</v>
      </c>
      <c r="F15" s="804">
        <f>SUM(F7:F14)</f>
        <v>1678591.9999999998</v>
      </c>
      <c r="G15" s="137">
        <f t="shared" si="1"/>
        <v>1.0581407512963246</v>
      </c>
      <c r="H15" s="136">
        <f>SUM(H7:H14)</f>
        <v>887603</v>
      </c>
      <c r="I15" s="136">
        <f>SUM(I7:I14)</f>
        <v>887595</v>
      </c>
      <c r="J15" s="136">
        <v>100</v>
      </c>
      <c r="K15" s="138">
        <v>1</v>
      </c>
      <c r="L15" s="106"/>
      <c r="M15" s="106"/>
      <c r="N15" s="106"/>
      <c r="O15" s="106"/>
      <c r="P15" s="106"/>
      <c r="Q15" s="106"/>
    </row>
    <row r="16" spans="1:17" ht="13.5" thickBot="1">
      <c r="A16" s="139"/>
      <c r="B16" s="140"/>
      <c r="C16" s="141" t="s">
        <v>18</v>
      </c>
      <c r="D16" s="142"/>
      <c r="E16" s="143"/>
      <c r="F16" s="143"/>
      <c r="G16" s="144"/>
      <c r="H16" s="145" t="s">
        <v>44</v>
      </c>
      <c r="I16" s="805"/>
      <c r="J16" s="805"/>
      <c r="K16" s="806"/>
      <c r="L16" s="106"/>
      <c r="M16" s="106"/>
      <c r="N16" s="106"/>
      <c r="O16" s="106"/>
      <c r="P16" s="106"/>
      <c r="Q16" s="106"/>
    </row>
    <row r="17" spans="1:17" ht="12.75">
      <c r="A17" s="114"/>
      <c r="B17" s="7"/>
      <c r="C17" s="7"/>
      <c r="D17" s="7"/>
      <c r="E17" s="7" t="s">
        <v>6</v>
      </c>
      <c r="F17" s="7"/>
      <c r="G17" s="7"/>
      <c r="H17" s="115"/>
      <c r="I17" s="7"/>
      <c r="J17" s="7"/>
      <c r="K17" s="116" t="s">
        <v>12</v>
      </c>
      <c r="L17" s="106"/>
      <c r="M17" s="106"/>
      <c r="N17" s="106"/>
      <c r="O17" s="106"/>
      <c r="P17" s="106"/>
      <c r="Q17" s="106"/>
    </row>
    <row r="18" spans="1:17" ht="12.75">
      <c r="A18" s="117" t="s">
        <v>45</v>
      </c>
      <c r="B18" s="9" t="s">
        <v>30</v>
      </c>
      <c r="C18" s="9" t="s">
        <v>31</v>
      </c>
      <c r="D18" s="9" t="s">
        <v>5</v>
      </c>
      <c r="E18" s="9" t="s">
        <v>37</v>
      </c>
      <c r="F18" s="9" t="s">
        <v>7</v>
      </c>
      <c r="G18" s="9" t="s">
        <v>8</v>
      </c>
      <c r="H18" s="9" t="s">
        <v>38</v>
      </c>
      <c r="I18" s="9" t="s">
        <v>5</v>
      </c>
      <c r="J18" s="9" t="s">
        <v>6</v>
      </c>
      <c r="K18" s="116" t="s">
        <v>39</v>
      </c>
      <c r="L18" s="106"/>
      <c r="M18" s="106"/>
      <c r="N18" s="106"/>
      <c r="O18" s="106"/>
      <c r="P18" s="106"/>
      <c r="Q18" s="106"/>
    </row>
    <row r="19" spans="1:17" ht="13.5" thickBot="1">
      <c r="A19" s="118"/>
      <c r="B19" s="10"/>
      <c r="C19" s="10"/>
      <c r="D19" s="119">
        <v>40543</v>
      </c>
      <c r="E19" s="10">
        <v>2010</v>
      </c>
      <c r="F19" s="119">
        <v>40178</v>
      </c>
      <c r="G19" s="10" t="s">
        <v>32</v>
      </c>
      <c r="H19" s="10" t="s">
        <v>11</v>
      </c>
      <c r="I19" s="119">
        <v>40543</v>
      </c>
      <c r="J19" s="10"/>
      <c r="K19" s="120" t="s">
        <v>14</v>
      </c>
      <c r="L19" s="106"/>
      <c r="M19" s="106"/>
      <c r="N19" s="106"/>
      <c r="O19" s="106"/>
      <c r="P19" s="106"/>
      <c r="Q19" s="106"/>
    </row>
    <row r="20" spans="1:17" ht="14.25" thickBot="1" thickTop="1">
      <c r="A20" s="147" t="s">
        <v>437</v>
      </c>
      <c r="B20" s="148">
        <v>313628</v>
      </c>
      <c r="C20" s="149">
        <v>313628</v>
      </c>
      <c r="D20" s="149">
        <v>299628</v>
      </c>
      <c r="E20" s="125">
        <f>D20/C20*100</f>
        <v>95.53611284706722</v>
      </c>
      <c r="F20" s="149">
        <v>270764</v>
      </c>
      <c r="G20" s="150">
        <f>D20/F20</f>
        <v>1.1066020593579649</v>
      </c>
      <c r="H20" s="149">
        <v>83558</v>
      </c>
      <c r="I20" s="149">
        <v>83045.8</v>
      </c>
      <c r="J20" s="807">
        <f>I20/H20*100</f>
        <v>99.38701261399268</v>
      </c>
      <c r="K20" s="151">
        <v>-12</v>
      </c>
      <c r="L20" s="106"/>
      <c r="M20" s="106"/>
      <c r="N20" s="106"/>
      <c r="O20" s="106"/>
      <c r="P20" s="106"/>
      <c r="Q20" s="106"/>
    </row>
    <row r="21" spans="1:17" ht="13.5" thickBot="1">
      <c r="A21" s="134" t="s">
        <v>20</v>
      </c>
      <c r="B21" s="158">
        <f>SUM(B20:B20)</f>
        <v>313628</v>
      </c>
      <c r="C21" s="136">
        <f>SUM(C20:C20)</f>
        <v>313628</v>
      </c>
      <c r="D21" s="136">
        <f>SUM(D20:D20)</f>
        <v>299628</v>
      </c>
      <c r="E21" s="137">
        <f>D21/C21*100</f>
        <v>95.53611284706722</v>
      </c>
      <c r="F21" s="808">
        <f>SUM(F20:F20)</f>
        <v>270764</v>
      </c>
      <c r="G21" s="159">
        <f>D21/F21</f>
        <v>1.1066020593579649</v>
      </c>
      <c r="H21" s="136">
        <f>SUM(H20:H20)</f>
        <v>83558</v>
      </c>
      <c r="I21" s="136">
        <f>SUM(I20:I20)</f>
        <v>83045.8</v>
      </c>
      <c r="J21" s="808">
        <f>I21/H21*100</f>
        <v>99.38701261399268</v>
      </c>
      <c r="K21" s="138">
        <v>-12</v>
      </c>
      <c r="L21" s="106"/>
      <c r="M21" s="106"/>
      <c r="N21" s="106"/>
      <c r="O21" s="106"/>
      <c r="P21" s="106"/>
      <c r="Q21" s="106"/>
    </row>
    <row r="22" spans="1:17" ht="13.5" thickBot="1">
      <c r="A22" s="161"/>
      <c r="B22" s="162"/>
      <c r="C22" s="141" t="s">
        <v>80</v>
      </c>
      <c r="D22" s="142"/>
      <c r="E22" s="143"/>
      <c r="F22" s="143"/>
      <c r="G22" s="809"/>
      <c r="H22" s="145" t="s">
        <v>44</v>
      </c>
      <c r="I22" s="145"/>
      <c r="J22" s="145"/>
      <c r="K22" s="146"/>
      <c r="L22" s="106"/>
      <c r="M22" s="106"/>
      <c r="N22" s="106"/>
      <c r="O22" s="106"/>
      <c r="P22" s="106"/>
      <c r="Q22" s="106"/>
    </row>
    <row r="23" spans="1:17" ht="12.75">
      <c r="A23" s="114"/>
      <c r="B23" s="7"/>
      <c r="C23" s="7"/>
      <c r="D23" s="7"/>
      <c r="E23" s="7" t="s">
        <v>6</v>
      </c>
      <c r="F23" s="7"/>
      <c r="G23" s="7"/>
      <c r="H23" s="115"/>
      <c r="I23" s="7"/>
      <c r="J23" s="7"/>
      <c r="K23" s="116" t="s">
        <v>12</v>
      </c>
      <c r="L23" s="106"/>
      <c r="M23" s="106"/>
      <c r="N23" s="106"/>
      <c r="O23" s="106"/>
      <c r="P23" s="106"/>
      <c r="Q23" s="106"/>
    </row>
    <row r="24" spans="1:17" ht="12.75">
      <c r="A24" s="117" t="s">
        <v>438</v>
      </c>
      <c r="B24" s="9" t="s">
        <v>30</v>
      </c>
      <c r="C24" s="9" t="s">
        <v>31</v>
      </c>
      <c r="D24" s="9" t="s">
        <v>5</v>
      </c>
      <c r="E24" s="9" t="s">
        <v>37</v>
      </c>
      <c r="F24" s="9" t="s">
        <v>7</v>
      </c>
      <c r="G24" s="9" t="s">
        <v>8</v>
      </c>
      <c r="H24" s="9" t="s">
        <v>38</v>
      </c>
      <c r="I24" s="9" t="s">
        <v>5</v>
      </c>
      <c r="J24" s="9" t="s">
        <v>6</v>
      </c>
      <c r="K24" s="116" t="s">
        <v>39</v>
      </c>
      <c r="L24" s="106"/>
      <c r="M24" s="106"/>
      <c r="N24" s="106"/>
      <c r="O24" s="106"/>
      <c r="P24" s="106"/>
      <c r="Q24" s="106"/>
    </row>
    <row r="25" spans="1:17" ht="13.5" thickBot="1">
      <c r="A25" s="114"/>
      <c r="B25" s="9"/>
      <c r="C25" s="9"/>
      <c r="D25" s="119">
        <v>40543</v>
      </c>
      <c r="E25" s="10">
        <v>2010</v>
      </c>
      <c r="F25" s="119">
        <v>40178</v>
      </c>
      <c r="G25" s="10" t="s">
        <v>32</v>
      </c>
      <c r="H25" s="10" t="s">
        <v>11</v>
      </c>
      <c r="I25" s="119">
        <v>40543</v>
      </c>
      <c r="J25" s="10"/>
      <c r="K25" s="120" t="s">
        <v>14</v>
      </c>
      <c r="L25" s="106"/>
      <c r="M25" s="106"/>
      <c r="N25" s="106"/>
      <c r="O25" s="106"/>
      <c r="P25" s="106"/>
      <c r="Q25" s="106"/>
    </row>
    <row r="26" spans="1:17" ht="14.25" thickBot="1" thickTop="1">
      <c r="A26" s="810" t="s">
        <v>439</v>
      </c>
      <c r="B26" s="811">
        <v>0</v>
      </c>
      <c r="C26" s="812">
        <v>40000</v>
      </c>
      <c r="D26" s="812">
        <v>40000</v>
      </c>
      <c r="E26" s="813">
        <v>100</v>
      </c>
      <c r="F26" s="812">
        <v>40000</v>
      </c>
      <c r="G26" s="813">
        <f>D26/F26</f>
        <v>1</v>
      </c>
      <c r="H26" s="814" t="s">
        <v>376</v>
      </c>
      <c r="I26" s="815" t="s">
        <v>376</v>
      </c>
      <c r="J26" s="816" t="s">
        <v>376</v>
      </c>
      <c r="K26" s="817" t="s">
        <v>376</v>
      </c>
      <c r="L26" s="106"/>
      <c r="M26" s="106"/>
      <c r="N26" s="106"/>
      <c r="O26" s="106"/>
      <c r="P26" s="106"/>
      <c r="Q26" s="106"/>
    </row>
    <row r="27" spans="1:17" ht="13.5" thickBot="1">
      <c r="A27" s="818" t="s">
        <v>53</v>
      </c>
      <c r="B27" s="819">
        <v>0</v>
      </c>
      <c r="C27" s="820">
        <v>40000</v>
      </c>
      <c r="D27" s="820">
        <v>40000</v>
      </c>
      <c r="E27" s="821">
        <v>100</v>
      </c>
      <c r="F27" s="820">
        <v>40000</v>
      </c>
      <c r="G27" s="821">
        <v>1</v>
      </c>
      <c r="H27" s="822" t="s">
        <v>376</v>
      </c>
      <c r="I27" s="823" t="s">
        <v>376</v>
      </c>
      <c r="J27" s="824" t="s">
        <v>376</v>
      </c>
      <c r="K27" s="825" t="s">
        <v>376</v>
      </c>
      <c r="L27" s="106"/>
      <c r="M27" s="106"/>
      <c r="N27" s="106"/>
      <c r="O27" s="106"/>
      <c r="P27" s="106"/>
      <c r="Q27" s="106"/>
    </row>
    <row r="28" spans="1:17" ht="13.5" thickTop="1">
      <c r="A28" s="826"/>
      <c r="B28" s="827"/>
      <c r="C28" s="256"/>
      <c r="D28" s="256"/>
      <c r="E28" s="256" t="s">
        <v>6</v>
      </c>
      <c r="F28" s="256"/>
      <c r="G28" s="256"/>
      <c r="H28" s="828"/>
      <c r="I28" s="274"/>
      <c r="J28" s="274"/>
      <c r="K28" s="275"/>
      <c r="L28" s="106"/>
      <c r="M28" s="106"/>
      <c r="N28" s="106"/>
      <c r="O28" s="106"/>
      <c r="P28" s="106"/>
      <c r="Q28" s="106"/>
    </row>
    <row r="29" spans="1:17" ht="12.75">
      <c r="A29" s="117"/>
      <c r="B29" s="9" t="s">
        <v>30</v>
      </c>
      <c r="C29" s="9" t="s">
        <v>31</v>
      </c>
      <c r="D29" s="9" t="s">
        <v>5</v>
      </c>
      <c r="E29" s="9" t="s">
        <v>37</v>
      </c>
      <c r="F29" s="9" t="s">
        <v>7</v>
      </c>
      <c r="G29" s="9" t="s">
        <v>8</v>
      </c>
      <c r="H29" s="166"/>
      <c r="I29" s="169"/>
      <c r="J29" s="169"/>
      <c r="K29" s="170"/>
      <c r="L29" s="106"/>
      <c r="M29" s="106"/>
      <c r="N29" s="106"/>
      <c r="O29" s="106"/>
      <c r="P29" s="106"/>
      <c r="Q29" s="106"/>
    </row>
    <row r="30" spans="1:17" ht="13.5" thickBot="1">
      <c r="A30" s="118"/>
      <c r="B30" s="552"/>
      <c r="C30" s="10"/>
      <c r="D30" s="119">
        <v>40543</v>
      </c>
      <c r="E30" s="10">
        <v>2010</v>
      </c>
      <c r="F30" s="119">
        <v>40178</v>
      </c>
      <c r="G30" s="10" t="s">
        <v>32</v>
      </c>
      <c r="H30" s="171"/>
      <c r="I30" s="172"/>
      <c r="J30" s="172"/>
      <c r="K30" s="173"/>
      <c r="L30" s="106"/>
      <c r="M30" s="106"/>
      <c r="N30" s="106"/>
      <c r="O30" s="106"/>
      <c r="P30" s="106"/>
      <c r="Q30" s="106"/>
    </row>
    <row r="31" spans="1:17" ht="13.5" thickTop="1">
      <c r="A31" s="114" t="s">
        <v>54</v>
      </c>
      <c r="B31" s="187"/>
      <c r="C31" s="807"/>
      <c r="D31" s="807"/>
      <c r="E31" s="829"/>
      <c r="F31" s="807"/>
      <c r="G31" s="829"/>
      <c r="H31" s="106"/>
      <c r="I31" s="106"/>
      <c r="J31" s="106"/>
      <c r="K31" s="170"/>
      <c r="L31" s="106"/>
      <c r="M31" s="106"/>
      <c r="N31" s="106"/>
      <c r="O31" s="106"/>
      <c r="P31" s="106"/>
      <c r="Q31" s="106"/>
    </row>
    <row r="32" spans="1:17" ht="12.75">
      <c r="A32" s="189" t="s">
        <v>55</v>
      </c>
      <c r="B32" s="190">
        <f>B15+B21+B27</f>
        <v>2022000</v>
      </c>
      <c r="C32" s="153">
        <f>C15+C21+C27</f>
        <v>2130374.7</v>
      </c>
      <c r="D32" s="153">
        <f>D15+D21+D27</f>
        <v>2115814.5999999996</v>
      </c>
      <c r="E32" s="125">
        <f>D32/C32*100</f>
        <v>99.31654745993742</v>
      </c>
      <c r="F32" s="153">
        <f>F15+F21+F27</f>
        <v>1989355.9999999998</v>
      </c>
      <c r="G32" s="125">
        <f>D32/F32</f>
        <v>1.0635676068034077</v>
      </c>
      <c r="H32" s="191"/>
      <c r="I32" s="191"/>
      <c r="J32" s="191"/>
      <c r="K32" s="192"/>
      <c r="L32" s="106"/>
      <c r="M32" s="106"/>
      <c r="N32" s="106"/>
      <c r="O32" s="106"/>
      <c r="P32" s="106"/>
      <c r="Q32" s="106"/>
    </row>
    <row r="33" spans="1:17" ht="12.75">
      <c r="A33" s="193"/>
      <c r="B33" s="194"/>
      <c r="C33" s="195"/>
      <c r="D33" s="195"/>
      <c r="E33" s="131"/>
      <c r="F33" s="195"/>
      <c r="G33" s="131"/>
      <c r="H33" s="196"/>
      <c r="I33" s="196"/>
      <c r="J33" s="196"/>
      <c r="K33" s="197"/>
      <c r="L33" s="106"/>
      <c r="M33" s="106"/>
      <c r="N33" s="106"/>
      <c r="O33" s="106"/>
      <c r="P33" s="106"/>
      <c r="Q33" s="106"/>
    </row>
    <row r="34" spans="1:17" ht="12.75">
      <c r="A34" s="189" t="s">
        <v>24</v>
      </c>
      <c r="B34" s="190">
        <v>32976.9</v>
      </c>
      <c r="C34" s="153">
        <v>43036.1</v>
      </c>
      <c r="D34" s="153">
        <v>38951.4</v>
      </c>
      <c r="E34" s="125">
        <f>D34/C34*100</f>
        <v>90.5086659804211</v>
      </c>
      <c r="F34" s="153">
        <v>38961.2</v>
      </c>
      <c r="G34" s="125">
        <f>D34/F34</f>
        <v>0.9997484677063336</v>
      </c>
      <c r="H34" s="191"/>
      <c r="I34" s="191"/>
      <c r="J34" s="191"/>
      <c r="K34" s="192"/>
      <c r="L34" s="106"/>
      <c r="M34" s="106"/>
      <c r="N34" s="106"/>
      <c r="O34" s="106"/>
      <c r="P34" s="106"/>
      <c r="Q34" s="106"/>
    </row>
    <row r="35" spans="1:17" ht="12.75">
      <c r="A35" s="114"/>
      <c r="B35" s="187"/>
      <c r="C35" s="130"/>
      <c r="D35" s="130"/>
      <c r="E35" s="132"/>
      <c r="F35" s="130"/>
      <c r="G35" s="132"/>
      <c r="H35" s="106"/>
      <c r="I35" s="106"/>
      <c r="J35" s="106"/>
      <c r="K35" s="170"/>
      <c r="L35" s="106"/>
      <c r="M35" s="106"/>
      <c r="N35" s="106"/>
      <c r="O35" s="106"/>
      <c r="P35" s="106"/>
      <c r="Q35" s="106"/>
    </row>
    <row r="36" spans="1:17" ht="13.5" thickBot="1">
      <c r="A36" s="198" t="s">
        <v>25</v>
      </c>
      <c r="B36" s="199">
        <f>SUM(B32:B35)</f>
        <v>2054976.9</v>
      </c>
      <c r="C36" s="200">
        <f>SUM(C32:C35)</f>
        <v>2173410.8000000003</v>
      </c>
      <c r="D36" s="200">
        <f>SUM(D32:D35)</f>
        <v>2154765.9999999995</v>
      </c>
      <c r="E36" s="201">
        <f>D36/C36*100</f>
        <v>99.14214100712113</v>
      </c>
      <c r="F36" s="200">
        <f>SUM(F32:F35)</f>
        <v>2028317.1999999997</v>
      </c>
      <c r="G36" s="201">
        <f>D36/F36</f>
        <v>1.062341728404216</v>
      </c>
      <c r="H36" s="202"/>
      <c r="I36" s="202"/>
      <c r="J36" s="202"/>
      <c r="K36" s="203"/>
      <c r="L36" s="106"/>
      <c r="M36" s="106"/>
      <c r="N36" s="106"/>
      <c r="O36" s="106"/>
      <c r="P36" s="106"/>
      <c r="Q36" s="106"/>
    </row>
    <row r="37" spans="1:17" ht="13.5" thickTop="1">
      <c r="A37" s="204"/>
      <c r="B37" s="205"/>
      <c r="C37" s="205"/>
      <c r="D37" s="830"/>
      <c r="E37" s="206"/>
      <c r="F37" s="205"/>
      <c r="G37" s="206"/>
      <c r="H37" s="169"/>
      <c r="I37" s="169"/>
      <c r="J37" s="169"/>
      <c r="K37" s="274"/>
      <c r="L37" s="169"/>
      <c r="M37" s="106"/>
      <c r="N37" s="106"/>
      <c r="O37" s="106"/>
      <c r="P37" s="106"/>
      <c r="Q37" s="106"/>
    </row>
    <row r="38" spans="1:17" ht="12.75">
      <c r="A38" s="106"/>
      <c r="B38" s="205"/>
      <c r="C38" s="205"/>
      <c r="D38" s="205"/>
      <c r="E38" s="206"/>
      <c r="F38" s="205"/>
      <c r="G38" s="206"/>
      <c r="H38" s="169"/>
      <c r="I38" s="169"/>
      <c r="J38" s="169"/>
      <c r="K38" s="169"/>
      <c r="L38" s="169"/>
      <c r="M38" s="106"/>
      <c r="N38" s="106"/>
      <c r="O38" s="106"/>
      <c r="P38" s="106"/>
      <c r="Q38" s="106"/>
    </row>
    <row r="39" spans="1:17" ht="12.75">
      <c r="A39" s="204"/>
      <c r="B39" s="205"/>
      <c r="C39" s="205"/>
      <c r="D39" s="205"/>
      <c r="E39" s="206"/>
      <c r="F39" s="205"/>
      <c r="G39" s="206"/>
      <c r="H39" s="169"/>
      <c r="I39" s="169"/>
      <c r="J39" s="169"/>
      <c r="K39" s="169"/>
      <c r="L39" s="169"/>
      <c r="M39" s="106"/>
      <c r="N39" s="106"/>
      <c r="O39" s="106"/>
      <c r="P39" s="106"/>
      <c r="Q39" s="106"/>
    </row>
    <row r="40" spans="1:17" ht="12.75">
      <c r="A40" s="204"/>
      <c r="B40" s="205"/>
      <c r="C40" s="205"/>
      <c r="D40" s="205"/>
      <c r="E40" s="206"/>
      <c r="F40" s="205"/>
      <c r="G40" s="206"/>
      <c r="H40" s="169"/>
      <c r="I40" s="169"/>
      <c r="J40" s="169"/>
      <c r="K40" s="169"/>
      <c r="L40" s="169"/>
      <c r="M40" s="106"/>
      <c r="N40" s="106"/>
      <c r="O40" s="106"/>
      <c r="P40" s="106"/>
      <c r="Q40" s="106"/>
    </row>
    <row r="41" spans="1:17" ht="12.75">
      <c r="A41" s="204"/>
      <c r="B41" s="205"/>
      <c r="C41" s="205"/>
      <c r="D41" s="205"/>
      <c r="E41" s="206"/>
      <c r="F41" s="205"/>
      <c r="G41" s="206"/>
      <c r="H41" s="169"/>
      <c r="I41" s="169"/>
      <c r="J41" s="169"/>
      <c r="K41" s="169"/>
      <c r="L41" s="169"/>
      <c r="M41" s="106"/>
      <c r="N41" s="106"/>
      <c r="O41" s="106"/>
      <c r="P41" s="106"/>
      <c r="Q41" s="106"/>
    </row>
    <row r="42" spans="1:17" ht="12.75">
      <c r="A42" s="204"/>
      <c r="B42" s="205"/>
      <c r="C42" s="205"/>
      <c r="D42" s="205"/>
      <c r="E42" s="206"/>
      <c r="F42" s="205"/>
      <c r="G42" s="206"/>
      <c r="H42" s="169"/>
      <c r="I42" s="169"/>
      <c r="J42" s="169"/>
      <c r="K42" s="169"/>
      <c r="L42" s="169"/>
      <c r="M42" s="106"/>
      <c r="N42" s="106"/>
      <c r="O42" s="106"/>
      <c r="P42" s="106"/>
      <c r="Q42" s="106"/>
    </row>
    <row r="43" spans="1:17" ht="12.75">
      <c r="A43" s="204"/>
      <c r="B43" s="205"/>
      <c r="C43" s="205"/>
      <c r="D43" s="205"/>
      <c r="E43" s="206"/>
      <c r="F43" s="205"/>
      <c r="G43" s="206"/>
      <c r="H43" s="169"/>
      <c r="I43" s="169"/>
      <c r="J43" s="169"/>
      <c r="K43" s="169"/>
      <c r="L43" s="169"/>
      <c r="M43" s="106"/>
      <c r="N43" s="106"/>
      <c r="O43" s="106"/>
      <c r="P43" s="106"/>
      <c r="Q43" s="106"/>
    </row>
    <row r="44" spans="1:17" ht="12.75">
      <c r="A44" s="204"/>
      <c r="B44" s="205"/>
      <c r="C44" s="205"/>
      <c r="D44" s="205"/>
      <c r="E44" s="206"/>
      <c r="F44" s="205"/>
      <c r="G44" s="206"/>
      <c r="H44" s="169"/>
      <c r="I44" s="169"/>
      <c r="J44" s="169"/>
      <c r="K44" s="169"/>
      <c r="L44" s="169"/>
      <c r="M44" s="106"/>
      <c r="N44" s="106"/>
      <c r="O44" s="106"/>
      <c r="P44" s="106"/>
      <c r="Q44" s="106"/>
    </row>
    <row r="45" spans="1:17" ht="12.75">
      <c r="A45" s="204"/>
      <c r="B45" s="205"/>
      <c r="C45" s="205"/>
      <c r="D45" s="205"/>
      <c r="E45" s="206"/>
      <c r="F45" s="205"/>
      <c r="G45" s="206"/>
      <c r="H45" s="169"/>
      <c r="I45" s="169"/>
      <c r="J45" s="169"/>
      <c r="K45" s="169"/>
      <c r="L45" s="169"/>
      <c r="M45" s="106"/>
      <c r="N45" s="106"/>
      <c r="O45" s="106"/>
      <c r="P45" s="106"/>
      <c r="Q45" s="106"/>
    </row>
    <row r="46" spans="1:17" ht="12.75">
      <c r="A46" s="204"/>
      <c r="B46" s="205"/>
      <c r="C46" s="205"/>
      <c r="D46" s="205"/>
      <c r="E46" s="206"/>
      <c r="F46" s="205"/>
      <c r="G46" s="206"/>
      <c r="H46" s="169"/>
      <c r="I46" s="169"/>
      <c r="J46" s="169"/>
      <c r="K46" s="169"/>
      <c r="L46" s="169"/>
      <c r="M46" s="106"/>
      <c r="N46" s="106"/>
      <c r="O46" s="106"/>
      <c r="P46" s="106"/>
      <c r="Q46" s="106"/>
    </row>
    <row r="47" spans="1:17" ht="12.75">
      <c r="A47" s="204"/>
      <c r="B47" s="205"/>
      <c r="C47" s="205"/>
      <c r="D47" s="205"/>
      <c r="E47" s="206"/>
      <c r="F47" s="205"/>
      <c r="G47" s="206"/>
      <c r="H47" s="169"/>
      <c r="I47" s="169"/>
      <c r="J47" s="169"/>
      <c r="K47" s="169"/>
      <c r="L47" s="169"/>
      <c r="M47" s="106"/>
      <c r="N47" s="106"/>
      <c r="O47" s="106"/>
      <c r="P47" s="106"/>
      <c r="Q47" s="106"/>
    </row>
    <row r="48" spans="1:17" ht="12.75">
      <c r="A48" s="204"/>
      <c r="B48" s="205"/>
      <c r="C48" s="205"/>
      <c r="D48" s="205"/>
      <c r="E48" s="206"/>
      <c r="F48" s="205"/>
      <c r="G48" s="206"/>
      <c r="H48" s="169"/>
      <c r="I48" s="169"/>
      <c r="J48" s="169"/>
      <c r="K48" s="169"/>
      <c r="L48" s="169"/>
      <c r="M48" s="106"/>
      <c r="N48" s="106"/>
      <c r="O48" s="106"/>
      <c r="P48" s="106"/>
      <c r="Q48" s="106"/>
    </row>
    <row r="49" spans="1:17" ht="12.75">
      <c r="A49" s="204"/>
      <c r="B49" s="205"/>
      <c r="C49" s="205"/>
      <c r="D49" s="205"/>
      <c r="E49" s="206"/>
      <c r="F49" s="205"/>
      <c r="G49" s="206"/>
      <c r="H49" s="169"/>
      <c r="I49" s="169"/>
      <c r="J49" s="169"/>
      <c r="K49" s="169"/>
      <c r="L49" s="169"/>
      <c r="M49" s="106"/>
      <c r="N49" s="106"/>
      <c r="O49" s="106"/>
      <c r="P49" s="106"/>
      <c r="Q49" s="106"/>
    </row>
    <row r="50" spans="1:17" ht="12.75">
      <c r="A50" s="204"/>
      <c r="B50" s="205"/>
      <c r="C50" s="205"/>
      <c r="D50" s="205"/>
      <c r="E50" s="206"/>
      <c r="F50" s="205"/>
      <c r="G50" s="206"/>
      <c r="H50" s="169"/>
      <c r="I50" s="169"/>
      <c r="J50" s="169"/>
      <c r="K50" s="169"/>
      <c r="L50" s="169"/>
      <c r="M50" s="106"/>
      <c r="N50" s="106"/>
      <c r="O50" s="106"/>
      <c r="P50" s="106"/>
      <c r="Q50" s="106"/>
    </row>
    <row r="51" spans="1:17" ht="12.75">
      <c r="A51" s="204"/>
      <c r="B51" s="205"/>
      <c r="C51" s="205"/>
      <c r="D51" s="205"/>
      <c r="E51" s="206"/>
      <c r="F51" s="205"/>
      <c r="G51" s="206"/>
      <c r="H51" s="169"/>
      <c r="I51" s="169"/>
      <c r="J51" s="169"/>
      <c r="K51" s="169"/>
      <c r="L51" s="169"/>
      <c r="M51" s="106"/>
      <c r="N51" s="106"/>
      <c r="O51" s="106"/>
      <c r="P51" s="106"/>
      <c r="Q51" s="106"/>
    </row>
    <row r="52" spans="1:17" ht="12.75">
      <c r="A52" s="204"/>
      <c r="B52" s="205"/>
      <c r="C52" s="205"/>
      <c r="D52" s="205"/>
      <c r="E52" s="206"/>
      <c r="F52" s="205"/>
      <c r="G52" s="206"/>
      <c r="H52" s="169"/>
      <c r="I52" s="169"/>
      <c r="J52" s="169"/>
      <c r="K52" s="169"/>
      <c r="L52" s="169"/>
      <c r="M52" s="106"/>
      <c r="N52" s="106"/>
      <c r="O52" s="106"/>
      <c r="P52" s="106"/>
      <c r="Q52" s="106"/>
    </row>
    <row r="53" spans="1:17" ht="12.75">
      <c r="A53" s="204"/>
      <c r="B53" s="205"/>
      <c r="C53" s="205"/>
      <c r="D53" s="205"/>
      <c r="E53" s="206"/>
      <c r="F53" s="205"/>
      <c r="G53" s="206"/>
      <c r="H53" s="169"/>
      <c r="I53" s="169"/>
      <c r="J53" s="169"/>
      <c r="K53" s="169"/>
      <c r="L53" s="169"/>
      <c r="M53" s="106"/>
      <c r="N53" s="106"/>
      <c r="O53" s="106"/>
      <c r="P53" s="106"/>
      <c r="Q53" s="106"/>
    </row>
    <row r="54" spans="1:17" ht="12.75">
      <c r="A54" s="204"/>
      <c r="B54" s="205"/>
      <c r="C54" s="205"/>
      <c r="D54" s="205"/>
      <c r="E54" s="206"/>
      <c r="F54" s="205"/>
      <c r="G54" s="206"/>
      <c r="H54" s="169"/>
      <c r="I54" s="169"/>
      <c r="J54" s="169"/>
      <c r="K54" s="169"/>
      <c r="L54" s="169"/>
      <c r="M54" s="106"/>
      <c r="N54" s="106"/>
      <c r="O54" s="106"/>
      <c r="P54" s="106"/>
      <c r="Q54" s="106"/>
    </row>
    <row r="55" spans="1:17" ht="12.75">
      <c r="A55" s="204"/>
      <c r="B55" s="205"/>
      <c r="C55" s="205"/>
      <c r="D55" s="205"/>
      <c r="E55" s="206"/>
      <c r="F55" s="205"/>
      <c r="G55" s="206"/>
      <c r="H55" s="169"/>
      <c r="I55" s="169"/>
      <c r="J55" s="169"/>
      <c r="K55" s="169"/>
      <c r="L55" s="169"/>
      <c r="M55" s="106"/>
      <c r="N55" s="106"/>
      <c r="O55" s="106"/>
      <c r="P55" s="106"/>
      <c r="Q55" s="106"/>
    </row>
    <row r="56" spans="1:17" ht="12.75">
      <c r="A56" s="204"/>
      <c r="B56" s="205"/>
      <c r="C56" s="205"/>
      <c r="D56" s="205"/>
      <c r="E56" s="206"/>
      <c r="F56" s="205"/>
      <c r="G56" s="206"/>
      <c r="H56" s="169"/>
      <c r="I56" s="169"/>
      <c r="J56" s="169"/>
      <c r="K56" s="169"/>
      <c r="L56" s="169"/>
      <c r="M56" s="106"/>
      <c r="N56" s="106"/>
      <c r="O56" s="106"/>
      <c r="P56" s="106"/>
      <c r="Q56" s="106"/>
    </row>
    <row r="57" spans="1:17" ht="12.75">
      <c r="A57" s="204"/>
      <c r="B57" s="205"/>
      <c r="C57" s="205"/>
      <c r="D57" s="205"/>
      <c r="E57" s="206"/>
      <c r="F57" s="205"/>
      <c r="G57" s="206"/>
      <c r="H57" s="169"/>
      <c r="I57" s="169"/>
      <c r="J57" s="169"/>
      <c r="K57" s="169"/>
      <c r="L57" s="169"/>
      <c r="M57" s="106"/>
      <c r="N57" s="106"/>
      <c r="O57" s="106"/>
      <c r="P57" s="106"/>
      <c r="Q57" s="106"/>
    </row>
    <row r="58" spans="1:17" ht="12.75">
      <c r="A58" s="204"/>
      <c r="B58" s="205"/>
      <c r="C58" s="205"/>
      <c r="D58" s="205"/>
      <c r="E58" s="206"/>
      <c r="F58" s="205"/>
      <c r="G58" s="206"/>
      <c r="H58" s="169"/>
      <c r="I58" s="169"/>
      <c r="J58" s="169"/>
      <c r="K58" s="169"/>
      <c r="L58" s="169"/>
      <c r="M58" s="106"/>
      <c r="N58" s="106"/>
      <c r="O58" s="106"/>
      <c r="P58" s="106"/>
      <c r="Q58" s="106"/>
    </row>
    <row r="59" spans="1:17" ht="12.75">
      <c r="A59" s="204"/>
      <c r="B59" s="205"/>
      <c r="C59" s="205"/>
      <c r="D59" s="205"/>
      <c r="E59" s="206"/>
      <c r="F59" s="205"/>
      <c r="G59" s="206"/>
      <c r="H59" s="169"/>
      <c r="I59" s="169"/>
      <c r="J59" s="169"/>
      <c r="K59" s="169"/>
      <c r="L59" s="169"/>
      <c r="M59" s="106"/>
      <c r="N59" s="106"/>
      <c r="O59" s="106"/>
      <c r="P59" s="106"/>
      <c r="Q59" s="106"/>
    </row>
    <row r="60" spans="1:17" ht="12.75">
      <c r="A60" s="204"/>
      <c r="B60" s="205"/>
      <c r="C60" s="205"/>
      <c r="D60" s="205"/>
      <c r="E60" s="206"/>
      <c r="F60" s="205"/>
      <c r="G60" s="206"/>
      <c r="H60" s="169"/>
      <c r="I60" s="169"/>
      <c r="J60" s="169"/>
      <c r="K60" s="169"/>
      <c r="L60" s="169"/>
      <c r="M60" s="106"/>
      <c r="N60" s="106"/>
      <c r="O60" s="106"/>
      <c r="P60" s="106"/>
      <c r="Q60" s="106"/>
    </row>
    <row r="61" spans="1:17" ht="12.75">
      <c r="A61" s="204"/>
      <c r="B61" s="205"/>
      <c r="C61" s="205"/>
      <c r="D61" s="205"/>
      <c r="E61" s="206"/>
      <c r="F61" s="205"/>
      <c r="G61" s="206"/>
      <c r="H61" s="169"/>
      <c r="I61" s="169"/>
      <c r="J61" s="169"/>
      <c r="K61" s="169"/>
      <c r="L61" s="169"/>
      <c r="M61" s="106"/>
      <c r="N61" s="106"/>
      <c r="O61" s="106"/>
      <c r="P61" s="106"/>
      <c r="Q61" s="106"/>
    </row>
    <row r="62" spans="12:17" ht="12.75">
      <c r="L62" s="169"/>
      <c r="M62" s="106"/>
      <c r="N62" s="106"/>
      <c r="O62" s="106"/>
      <c r="P62" s="106"/>
      <c r="Q62" s="106"/>
    </row>
    <row r="63" spans="12:17" ht="12.75">
      <c r="L63" s="106"/>
      <c r="M63" s="106"/>
      <c r="N63" s="106"/>
      <c r="O63" s="106"/>
      <c r="P63" s="106"/>
      <c r="Q63" s="106"/>
    </row>
    <row r="64" spans="12:17" ht="12.75">
      <c r="L64" s="106"/>
      <c r="M64" s="106"/>
      <c r="N64" s="106"/>
      <c r="O64" s="106"/>
      <c r="P64" s="106"/>
      <c r="Q64" s="106"/>
    </row>
    <row r="65" spans="12:17" ht="12.75">
      <c r="L65" s="106"/>
      <c r="M65" s="106"/>
      <c r="N65" s="106"/>
      <c r="O65" s="106"/>
      <c r="P65" s="106"/>
      <c r="Q65" s="106"/>
    </row>
    <row r="66" spans="12:17" ht="12.75">
      <c r="L66" s="106"/>
      <c r="M66" s="106"/>
      <c r="N66" s="106"/>
      <c r="O66" s="106"/>
      <c r="P66" s="106"/>
      <c r="Q66" s="106"/>
    </row>
    <row r="67" spans="12:17" ht="12.75">
      <c r="L67" s="106"/>
      <c r="M67" s="106"/>
      <c r="N67" s="106"/>
      <c r="O67" s="106"/>
      <c r="P67" s="106"/>
      <c r="Q67" s="106"/>
    </row>
    <row r="68" spans="12:17" ht="12.75">
      <c r="L68" s="106"/>
      <c r="M68" s="106"/>
      <c r="N68" s="106"/>
      <c r="O68" s="106"/>
      <c r="P68" s="106"/>
      <c r="Q68" s="106"/>
    </row>
    <row r="69" spans="12:17" ht="12.75">
      <c r="L69" s="106"/>
      <c r="M69" s="106"/>
      <c r="N69" s="106"/>
      <c r="O69" s="106"/>
      <c r="P69" s="106"/>
      <c r="Q69" s="106"/>
    </row>
    <row r="70" spans="12:17" ht="12.75">
      <c r="L70" s="106"/>
      <c r="M70" s="106"/>
      <c r="N70" s="106"/>
      <c r="O70" s="106"/>
      <c r="P70" s="106"/>
      <c r="Q70" s="106"/>
    </row>
    <row r="71" spans="12:17" ht="12.75">
      <c r="L71" s="106"/>
      <c r="M71" s="106"/>
      <c r="N71" s="106"/>
      <c r="O71" s="106"/>
      <c r="P71" s="106"/>
      <c r="Q71" s="106"/>
    </row>
    <row r="72" spans="12:17" ht="12.75">
      <c r="L72" s="106"/>
      <c r="M72" s="106"/>
      <c r="N72" s="106"/>
      <c r="O72" s="106"/>
      <c r="P72" s="106"/>
      <c r="Q72" s="106"/>
    </row>
    <row r="73" spans="12:17" ht="12.75">
      <c r="L73" s="106"/>
      <c r="M73" s="106"/>
      <c r="N73" s="106"/>
      <c r="O73" s="106"/>
      <c r="P73" s="106"/>
      <c r="Q73" s="106"/>
    </row>
    <row r="74" spans="12:17" ht="12.75">
      <c r="L74" s="106"/>
      <c r="M74" s="106"/>
      <c r="N74" s="106"/>
      <c r="O74" s="106"/>
      <c r="P74" s="106"/>
      <c r="Q74" s="106"/>
    </row>
    <row r="75" spans="12:17" ht="12.75">
      <c r="L75" s="106"/>
      <c r="M75" s="106"/>
      <c r="N75" s="106"/>
      <c r="O75" s="106"/>
      <c r="P75" s="106"/>
      <c r="Q75" s="106"/>
    </row>
    <row r="76" spans="12:17" ht="12.75">
      <c r="L76" s="106"/>
      <c r="M76" s="106"/>
      <c r="N76" s="106"/>
      <c r="O76" s="106"/>
      <c r="P76" s="106"/>
      <c r="Q76" s="106"/>
    </row>
    <row r="77" spans="12:17" ht="12.75">
      <c r="L77" s="106"/>
      <c r="M77" s="106"/>
      <c r="N77" s="106"/>
      <c r="O77" s="106"/>
      <c r="P77" s="106"/>
      <c r="Q77" s="106"/>
    </row>
    <row r="78" spans="12:17" ht="12.75">
      <c r="L78" s="106"/>
      <c r="M78" s="106"/>
      <c r="N78" s="106"/>
      <c r="O78" s="106"/>
      <c r="P78" s="106"/>
      <c r="Q78" s="106"/>
    </row>
    <row r="79" spans="12:17" ht="12.75">
      <c r="L79" s="106"/>
      <c r="M79" s="106"/>
      <c r="N79" s="106"/>
      <c r="O79" s="106"/>
      <c r="P79" s="106"/>
      <c r="Q79" s="106"/>
    </row>
    <row r="80" spans="12:17" ht="12.75">
      <c r="L80" s="106"/>
      <c r="M80" s="106"/>
      <c r="N80" s="106"/>
      <c r="O80" s="106"/>
      <c r="P80" s="106"/>
      <c r="Q80" s="106"/>
    </row>
    <row r="81" spans="12:17" ht="12.75">
      <c r="L81" s="106"/>
      <c r="M81" s="106"/>
      <c r="N81" s="106"/>
      <c r="O81" s="106"/>
      <c r="P81" s="106"/>
      <c r="Q81" s="106"/>
    </row>
    <row r="82" spans="12:17" ht="12.75">
      <c r="L82" s="106"/>
      <c r="M82" s="106"/>
      <c r="N82" s="106"/>
      <c r="O82" s="106"/>
      <c r="P82" s="106"/>
      <c r="Q82" s="106"/>
    </row>
    <row r="83" spans="12:17" ht="12.75">
      <c r="L83" s="106"/>
      <c r="M83" s="106"/>
      <c r="N83" s="106"/>
      <c r="O83" s="106"/>
      <c r="P83" s="106"/>
      <c r="Q83" s="106"/>
    </row>
    <row r="84" spans="12:17" ht="12.75">
      <c r="L84" s="106"/>
      <c r="M84" s="106"/>
      <c r="N84" s="106"/>
      <c r="O84" s="106"/>
      <c r="P84" s="106"/>
      <c r="Q84" s="106"/>
    </row>
    <row r="85" spans="12:17" ht="12.75">
      <c r="L85" s="106"/>
      <c r="M85" s="106"/>
      <c r="N85" s="106"/>
      <c r="O85" s="106"/>
      <c r="P85" s="106"/>
      <c r="Q85" s="106"/>
    </row>
    <row r="86" spans="12:17" ht="12.75">
      <c r="L86" s="106"/>
      <c r="M86" s="106"/>
      <c r="N86" s="106"/>
      <c r="O86" s="106"/>
      <c r="P86" s="106"/>
      <c r="Q86" s="106"/>
    </row>
    <row r="87" spans="12:17" ht="12.75">
      <c r="L87" s="106"/>
      <c r="M87" s="106"/>
      <c r="N87" s="106"/>
      <c r="O87" s="106"/>
      <c r="P87" s="106"/>
      <c r="Q87" s="106"/>
    </row>
    <row r="88" spans="12:17" ht="12.75">
      <c r="L88" s="106"/>
      <c r="M88" s="106"/>
      <c r="N88" s="106"/>
      <c r="O88" s="106"/>
      <c r="P88" s="106"/>
      <c r="Q88" s="106"/>
    </row>
    <row r="89" spans="12:17" ht="12.75">
      <c r="L89" s="106"/>
      <c r="M89" s="106"/>
      <c r="N89" s="106"/>
      <c r="O89" s="106"/>
      <c r="P89" s="106"/>
      <c r="Q89" s="106"/>
    </row>
    <row r="90" spans="12:17" ht="12.75">
      <c r="L90" s="106"/>
      <c r="M90" s="106"/>
      <c r="N90" s="106"/>
      <c r="O90" s="106"/>
      <c r="P90" s="106"/>
      <c r="Q90" s="106"/>
    </row>
    <row r="91" spans="12:17" ht="12.75">
      <c r="L91" s="106"/>
      <c r="M91" s="106"/>
      <c r="N91" s="106"/>
      <c r="O91" s="106"/>
      <c r="P91" s="106"/>
      <c r="Q91" s="106"/>
    </row>
    <row r="92" spans="12:17" ht="12.75">
      <c r="L92" s="106"/>
      <c r="M92" s="106"/>
      <c r="N92" s="106"/>
      <c r="O92" s="106"/>
      <c r="P92" s="106"/>
      <c r="Q92" s="106"/>
    </row>
    <row r="93" spans="12:17" ht="12.75">
      <c r="L93" s="106"/>
      <c r="M93" s="106"/>
      <c r="N93" s="106"/>
      <c r="O93" s="106"/>
      <c r="P93" s="106"/>
      <c r="Q93" s="106"/>
    </row>
    <row r="94" spans="12:17" ht="12.75">
      <c r="L94" s="106"/>
      <c r="M94" s="106"/>
      <c r="N94" s="106"/>
      <c r="O94" s="106"/>
      <c r="P94" s="106"/>
      <c r="Q94" s="106"/>
    </row>
    <row r="95" spans="12:17" ht="12.75">
      <c r="L95" s="106"/>
      <c r="M95" s="106"/>
      <c r="N95" s="106"/>
      <c r="O95" s="106"/>
      <c r="P95" s="106"/>
      <c r="Q95" s="106"/>
    </row>
    <row r="96" spans="12:17" ht="12.75">
      <c r="L96" s="106"/>
      <c r="M96" s="106"/>
      <c r="N96" s="106"/>
      <c r="O96" s="106"/>
      <c r="P96" s="106"/>
      <c r="Q96" s="106"/>
    </row>
    <row r="97" spans="12:17" ht="12.75">
      <c r="L97" s="106"/>
      <c r="M97" s="106"/>
      <c r="N97" s="106"/>
      <c r="O97" s="106"/>
      <c r="P97" s="106"/>
      <c r="Q97" s="106"/>
    </row>
    <row r="98" spans="12:17" ht="12.75">
      <c r="L98" s="106"/>
      <c r="M98" s="106"/>
      <c r="N98" s="106"/>
      <c r="O98" s="106"/>
      <c r="P98" s="106"/>
      <c r="Q98" s="106"/>
    </row>
    <row r="99" spans="12:17" ht="12.75">
      <c r="L99" s="106"/>
      <c r="M99" s="106"/>
      <c r="N99" s="106"/>
      <c r="O99" s="106"/>
      <c r="P99" s="106"/>
      <c r="Q99" s="106"/>
    </row>
    <row r="100" spans="12:17" ht="12.75">
      <c r="L100" s="106"/>
      <c r="M100" s="106"/>
      <c r="N100" s="106"/>
      <c r="O100" s="106"/>
      <c r="P100" s="106"/>
      <c r="Q100" s="106"/>
    </row>
    <row r="101" spans="12:17" ht="12.75">
      <c r="L101" s="106"/>
      <c r="M101" s="106"/>
      <c r="N101" s="106"/>
      <c r="O101" s="106"/>
      <c r="P101" s="106"/>
      <c r="Q101" s="106"/>
    </row>
    <row r="102" spans="12:17" ht="12.75">
      <c r="L102" s="106"/>
      <c r="M102" s="106"/>
      <c r="N102" s="106"/>
      <c r="O102" s="106"/>
      <c r="P102" s="106"/>
      <c r="Q102" s="106"/>
    </row>
    <row r="103" spans="12:17" ht="12.75">
      <c r="L103" s="106"/>
      <c r="M103" s="106"/>
      <c r="N103" s="106"/>
      <c r="O103" s="106"/>
      <c r="P103" s="106"/>
      <c r="Q103" s="106"/>
    </row>
    <row r="104" spans="12:17" ht="12.75">
      <c r="L104" s="106"/>
      <c r="M104" s="106"/>
      <c r="N104" s="106"/>
      <c r="O104" s="106"/>
      <c r="P104" s="106"/>
      <c r="Q104" s="106"/>
    </row>
    <row r="105" spans="12:17" ht="12.75">
      <c r="L105" s="106"/>
      <c r="M105" s="106"/>
      <c r="N105" s="106"/>
      <c r="O105" s="106"/>
      <c r="P105" s="106"/>
      <c r="Q105" s="106"/>
    </row>
    <row r="106" spans="12:17" ht="12.75">
      <c r="L106" s="106"/>
      <c r="M106" s="106"/>
      <c r="N106" s="106"/>
      <c r="O106" s="106"/>
      <c r="P106" s="106"/>
      <c r="Q106" s="106"/>
    </row>
    <row r="107" spans="12:17" ht="12.75">
      <c r="L107" s="106"/>
      <c r="M107" s="106"/>
      <c r="N107" s="106"/>
      <c r="O107" s="106"/>
      <c r="P107" s="106"/>
      <c r="Q107" s="106"/>
    </row>
    <row r="108" spans="12:17" ht="12.75">
      <c r="L108" s="106"/>
      <c r="M108" s="106"/>
      <c r="N108" s="106"/>
      <c r="O108" s="106"/>
      <c r="P108" s="106"/>
      <c r="Q108" s="106"/>
    </row>
    <row r="109" spans="12:17" ht="12.75">
      <c r="L109" s="106"/>
      <c r="M109" s="106"/>
      <c r="N109" s="106"/>
      <c r="O109" s="106"/>
      <c r="P109" s="106"/>
      <c r="Q109" s="106"/>
    </row>
    <row r="110" spans="12:17" ht="12.75">
      <c r="L110" s="106"/>
      <c r="M110" s="106"/>
      <c r="N110" s="106"/>
      <c r="O110" s="106"/>
      <c r="P110" s="106"/>
      <c r="Q110" s="106"/>
    </row>
    <row r="111" spans="12:17" ht="12.75">
      <c r="L111" s="106"/>
      <c r="M111" s="106"/>
      <c r="N111" s="106"/>
      <c r="O111" s="106"/>
      <c r="P111" s="106"/>
      <c r="Q111" s="106"/>
    </row>
    <row r="112" spans="12:17" ht="12.75">
      <c r="L112" s="106"/>
      <c r="M112" s="106"/>
      <c r="N112" s="106"/>
      <c r="O112" s="106"/>
      <c r="P112" s="106"/>
      <c r="Q112" s="106"/>
    </row>
    <row r="113" spans="12:17" ht="12.75">
      <c r="L113" s="106"/>
      <c r="M113" s="106"/>
      <c r="N113" s="106"/>
      <c r="O113" s="106"/>
      <c r="P113" s="106"/>
      <c r="Q113" s="106"/>
    </row>
    <row r="114" spans="12:17" ht="12.75">
      <c r="L114" s="106"/>
      <c r="M114" s="106"/>
      <c r="N114" s="106"/>
      <c r="O114" s="106"/>
      <c r="P114" s="106"/>
      <c r="Q114" s="106"/>
    </row>
    <row r="115" spans="12:17" ht="12.75">
      <c r="L115" s="106"/>
      <c r="M115" s="106"/>
      <c r="N115" s="106"/>
      <c r="O115" s="106"/>
      <c r="P115" s="106"/>
      <c r="Q115" s="106"/>
    </row>
    <row r="116" spans="12:17" ht="12.75">
      <c r="L116" s="106"/>
      <c r="M116" s="106"/>
      <c r="N116" s="106"/>
      <c r="O116" s="106"/>
      <c r="P116" s="106"/>
      <c r="Q116" s="106"/>
    </row>
    <row r="117" spans="12:17" ht="12.75">
      <c r="L117" s="106"/>
      <c r="M117" s="106"/>
      <c r="N117" s="106"/>
      <c r="O117" s="106"/>
      <c r="P117" s="106"/>
      <c r="Q117" s="106"/>
    </row>
    <row r="118" spans="12:17" ht="12.75">
      <c r="L118" s="106"/>
      <c r="M118" s="106"/>
      <c r="N118" s="106"/>
      <c r="O118" s="106"/>
      <c r="P118" s="106"/>
      <c r="Q118" s="106"/>
    </row>
    <row r="119" spans="12:17" ht="12.75">
      <c r="L119" s="106"/>
      <c r="M119" s="106"/>
      <c r="N119" s="106"/>
      <c r="O119" s="106"/>
      <c r="P119" s="106"/>
      <c r="Q119" s="106"/>
    </row>
    <row r="120" spans="12:17" ht="12.75">
      <c r="L120" s="106"/>
      <c r="M120" s="106"/>
      <c r="N120" s="106"/>
      <c r="O120" s="106"/>
      <c r="P120" s="106"/>
      <c r="Q120" s="106"/>
    </row>
    <row r="121" spans="12:17" ht="12.75">
      <c r="L121" s="106"/>
      <c r="M121" s="106"/>
      <c r="N121" s="106"/>
      <c r="O121" s="106"/>
      <c r="P121" s="106"/>
      <c r="Q121" s="106"/>
    </row>
    <row r="122" spans="12:17" ht="12.75">
      <c r="L122" s="106"/>
      <c r="M122" s="106"/>
      <c r="N122" s="106"/>
      <c r="O122" s="106"/>
      <c r="P122" s="106"/>
      <c r="Q122" s="106"/>
    </row>
    <row r="123" spans="12:17" ht="12.75">
      <c r="L123" s="106"/>
      <c r="M123" s="106"/>
      <c r="N123" s="106"/>
      <c r="O123" s="106"/>
      <c r="P123" s="106"/>
      <c r="Q123" s="106"/>
    </row>
    <row r="124" spans="12:17" ht="12.75">
      <c r="L124" s="106"/>
      <c r="M124" s="106"/>
      <c r="N124" s="106"/>
      <c r="O124" s="106"/>
      <c r="P124" s="106"/>
      <c r="Q124" s="106"/>
    </row>
    <row r="125" spans="12:17" ht="12.75">
      <c r="L125" s="106"/>
      <c r="M125" s="106"/>
      <c r="N125" s="106"/>
      <c r="O125" s="106"/>
      <c r="P125" s="106"/>
      <c r="Q125" s="106"/>
    </row>
    <row r="126" spans="12:17" ht="12.75">
      <c r="L126" s="106"/>
      <c r="M126" s="106"/>
      <c r="N126" s="106"/>
      <c r="O126" s="106"/>
      <c r="P126" s="106"/>
      <c r="Q126" s="106"/>
    </row>
    <row r="127" spans="12:17" ht="12.75">
      <c r="L127" s="106"/>
      <c r="M127" s="106"/>
      <c r="N127" s="106"/>
      <c r="O127" s="106"/>
      <c r="P127" s="106"/>
      <c r="Q127" s="106"/>
    </row>
    <row r="128" spans="12:17" ht="12.75">
      <c r="L128" s="106"/>
      <c r="M128" s="106"/>
      <c r="N128" s="106"/>
      <c r="O128" s="106"/>
      <c r="P128" s="106"/>
      <c r="Q128" s="106"/>
    </row>
    <row r="129" spans="12:17" ht="12.75">
      <c r="L129" s="106"/>
      <c r="M129" s="106"/>
      <c r="N129" s="106"/>
      <c r="O129" s="106"/>
      <c r="P129" s="106"/>
      <c r="Q129" s="106"/>
    </row>
    <row r="130" spans="12:17" ht="12.75">
      <c r="L130" s="106"/>
      <c r="M130" s="106"/>
      <c r="N130" s="106"/>
      <c r="O130" s="106"/>
      <c r="P130" s="106"/>
      <c r="Q130" s="106"/>
    </row>
    <row r="131" spans="12:17" ht="12.75">
      <c r="L131" s="106"/>
      <c r="M131" s="106"/>
      <c r="N131" s="106"/>
      <c r="O131" s="106"/>
      <c r="P131" s="106"/>
      <c r="Q131" s="106"/>
    </row>
    <row r="132" spans="12:17" ht="12.75">
      <c r="L132" s="106"/>
      <c r="M132" s="106"/>
      <c r="N132" s="106"/>
      <c r="O132" s="106"/>
      <c r="P132" s="106"/>
      <c r="Q132" s="106"/>
    </row>
    <row r="133" spans="12:17" ht="12.75">
      <c r="L133" s="106"/>
      <c r="M133" s="106"/>
      <c r="N133" s="106"/>
      <c r="O133" s="106"/>
      <c r="P133" s="106"/>
      <c r="Q133" s="106"/>
    </row>
    <row r="134" spans="12:17" ht="12.75">
      <c r="L134" s="106"/>
      <c r="M134" s="106"/>
      <c r="N134" s="106"/>
      <c r="O134" s="106"/>
      <c r="P134" s="106"/>
      <c r="Q134" s="106"/>
    </row>
    <row r="135" spans="12:17" ht="12.75">
      <c r="L135" s="106"/>
      <c r="M135" s="106"/>
      <c r="N135" s="106"/>
      <c r="O135" s="106"/>
      <c r="P135" s="106"/>
      <c r="Q135" s="106"/>
    </row>
    <row r="136" spans="12:17" ht="12.75">
      <c r="L136" s="106"/>
      <c r="M136" s="106"/>
      <c r="N136" s="106"/>
      <c r="O136" s="106"/>
      <c r="P136" s="106"/>
      <c r="Q136" s="106"/>
    </row>
    <row r="137" spans="12:17" ht="12.75">
      <c r="L137" s="106"/>
      <c r="M137" s="106"/>
      <c r="N137" s="106"/>
      <c r="O137" s="106"/>
      <c r="P137" s="106"/>
      <c r="Q137" s="106"/>
    </row>
    <row r="138" spans="12:17" ht="12.75">
      <c r="L138" s="106"/>
      <c r="M138" s="106"/>
      <c r="N138" s="106"/>
      <c r="O138" s="106"/>
      <c r="P138" s="106"/>
      <c r="Q138" s="106"/>
    </row>
    <row r="139" spans="12:17" ht="12.75">
      <c r="L139" s="106"/>
      <c r="M139" s="106"/>
      <c r="N139" s="106"/>
      <c r="O139" s="106"/>
      <c r="P139" s="106"/>
      <c r="Q139" s="106"/>
    </row>
    <row r="140" spans="12:17" ht="12.75">
      <c r="L140" s="106"/>
      <c r="M140" s="106"/>
      <c r="N140" s="106"/>
      <c r="O140" s="106"/>
      <c r="P140" s="106"/>
      <c r="Q140" s="106"/>
    </row>
    <row r="141" spans="12:17" ht="12.75">
      <c r="L141" s="106"/>
      <c r="M141" s="106"/>
      <c r="N141" s="106"/>
      <c r="O141" s="106"/>
      <c r="P141" s="106"/>
      <c r="Q141" s="106"/>
    </row>
    <row r="142" spans="12:17" ht="12.75">
      <c r="L142" s="106"/>
      <c r="M142" s="106"/>
      <c r="N142" s="106"/>
      <c r="O142" s="106"/>
      <c r="P142" s="106"/>
      <c r="Q142" s="106"/>
    </row>
    <row r="143" spans="12:17" ht="12.75">
      <c r="L143" s="106"/>
      <c r="M143" s="106"/>
      <c r="N143" s="106"/>
      <c r="O143" s="106"/>
      <c r="P143" s="106"/>
      <c r="Q143" s="106"/>
    </row>
    <row r="144" spans="12:17" ht="12.75">
      <c r="L144" s="106"/>
      <c r="M144" s="106"/>
      <c r="N144" s="106"/>
      <c r="O144" s="106"/>
      <c r="P144" s="106"/>
      <c r="Q144" s="106"/>
    </row>
    <row r="145" spans="12:17" ht="12.75">
      <c r="L145" s="106"/>
      <c r="M145" s="106"/>
      <c r="N145" s="106"/>
      <c r="O145" s="106"/>
      <c r="P145" s="106"/>
      <c r="Q145" s="106"/>
    </row>
    <row r="146" spans="12:17" ht="12.75">
      <c r="L146" s="106"/>
      <c r="M146" s="106"/>
      <c r="N146" s="106"/>
      <c r="O146" s="106"/>
      <c r="P146" s="106"/>
      <c r="Q146" s="106"/>
    </row>
    <row r="147" spans="12:17" ht="12.75">
      <c r="L147" s="106"/>
      <c r="M147" s="106"/>
      <c r="N147" s="106"/>
      <c r="O147" s="106"/>
      <c r="P147" s="106"/>
      <c r="Q147" s="106"/>
    </row>
    <row r="148" spans="12:17" ht="12.75">
      <c r="L148" s="106"/>
      <c r="M148" s="106"/>
      <c r="N148" s="106"/>
      <c r="O148" s="106"/>
      <c r="P148" s="106"/>
      <c r="Q148" s="106"/>
    </row>
    <row r="149" spans="12:17" ht="12.75">
      <c r="L149" s="106"/>
      <c r="M149" s="106"/>
      <c r="N149" s="106"/>
      <c r="O149" s="106"/>
      <c r="P149" s="106"/>
      <c r="Q149" s="106"/>
    </row>
    <row r="150" spans="12:17" ht="12.75">
      <c r="L150" s="106"/>
      <c r="M150" s="106"/>
      <c r="N150" s="106"/>
      <c r="O150" s="106"/>
      <c r="P150" s="106"/>
      <c r="Q150" s="106"/>
    </row>
    <row r="151" spans="12:17" ht="12.75">
      <c r="L151" s="106"/>
      <c r="M151" s="106"/>
      <c r="N151" s="106"/>
      <c r="O151" s="106"/>
      <c r="P151" s="106"/>
      <c r="Q151" s="106"/>
    </row>
    <row r="152" spans="12:17" ht="12.75">
      <c r="L152" s="106"/>
      <c r="M152" s="106"/>
      <c r="N152" s="106"/>
      <c r="O152" s="106"/>
      <c r="P152" s="106"/>
      <c r="Q152" s="106"/>
    </row>
    <row r="153" spans="12:17" ht="12.75">
      <c r="L153" s="106"/>
      <c r="M153" s="106"/>
      <c r="N153" s="106"/>
      <c r="O153" s="106"/>
      <c r="P153" s="106"/>
      <c r="Q153" s="106"/>
    </row>
    <row r="154" spans="12:17" ht="12.75">
      <c r="L154" s="106"/>
      <c r="M154" s="106"/>
      <c r="N154" s="106"/>
      <c r="O154" s="106"/>
      <c r="P154" s="106"/>
      <c r="Q154" s="106"/>
    </row>
    <row r="155" spans="12:17" ht="12.75">
      <c r="L155" s="106"/>
      <c r="M155" s="106"/>
      <c r="N155" s="106"/>
      <c r="O155" s="106"/>
      <c r="P155" s="106"/>
      <c r="Q155" s="106"/>
    </row>
    <row r="156" spans="12:17" ht="12.75">
      <c r="L156" s="106"/>
      <c r="M156" s="106"/>
      <c r="N156" s="106"/>
      <c r="O156" s="106"/>
      <c r="P156" s="106"/>
      <c r="Q156" s="106"/>
    </row>
    <row r="157" spans="12:17" ht="12.75">
      <c r="L157" s="106"/>
      <c r="M157" s="106"/>
      <c r="N157" s="106"/>
      <c r="O157" s="106"/>
      <c r="P157" s="106"/>
      <c r="Q157" s="106"/>
    </row>
    <row r="158" spans="12:17" ht="12.75">
      <c r="L158" s="106"/>
      <c r="M158" s="106"/>
      <c r="N158" s="106"/>
      <c r="O158" s="106"/>
      <c r="P158" s="106"/>
      <c r="Q158" s="106"/>
    </row>
    <row r="159" spans="12:17" ht="12.75">
      <c r="L159" s="106"/>
      <c r="M159" s="106"/>
      <c r="N159" s="106"/>
      <c r="O159" s="106"/>
      <c r="P159" s="106"/>
      <c r="Q159" s="106"/>
    </row>
    <row r="160" spans="12:17" ht="12.75">
      <c r="L160" s="106"/>
      <c r="M160" s="106"/>
      <c r="N160" s="106"/>
      <c r="O160" s="106"/>
      <c r="P160" s="106"/>
      <c r="Q160" s="106"/>
    </row>
    <row r="161" spans="12:17" ht="12.75">
      <c r="L161" s="106"/>
      <c r="M161" s="106"/>
      <c r="N161" s="106"/>
      <c r="O161" s="106"/>
      <c r="P161" s="106"/>
      <c r="Q161" s="106"/>
    </row>
    <row r="162" spans="12:17" ht="12.75">
      <c r="L162" s="106"/>
      <c r="M162" s="106"/>
      <c r="N162" s="106"/>
      <c r="O162" s="106"/>
      <c r="P162" s="106"/>
      <c r="Q162" s="106"/>
    </row>
    <row r="163" spans="12:17" ht="12.75">
      <c r="L163" s="106"/>
      <c r="M163" s="106"/>
      <c r="N163" s="106"/>
      <c r="O163" s="106"/>
      <c r="P163" s="106"/>
      <c r="Q163" s="106"/>
    </row>
    <row r="164" spans="12:17" ht="12.75">
      <c r="L164" s="106"/>
      <c r="M164" s="106"/>
      <c r="N164" s="106"/>
      <c r="O164" s="106"/>
      <c r="P164" s="106"/>
      <c r="Q164" s="106"/>
    </row>
    <row r="165" spans="12:17" ht="12.75">
      <c r="L165" s="106"/>
      <c r="M165" s="106"/>
      <c r="N165" s="106"/>
      <c r="O165" s="106"/>
      <c r="P165" s="106"/>
      <c r="Q165" s="106"/>
    </row>
    <row r="166" spans="12:17" ht="12.75">
      <c r="L166" s="106"/>
      <c r="M166" s="106"/>
      <c r="N166" s="106"/>
      <c r="O166" s="106"/>
      <c r="P166" s="106"/>
      <c r="Q166" s="106"/>
    </row>
    <row r="167" spans="12:17" ht="12.75">
      <c r="L167" s="106"/>
      <c r="M167" s="106"/>
      <c r="N167" s="106"/>
      <c r="O167" s="106"/>
      <c r="P167" s="106"/>
      <c r="Q167" s="106"/>
    </row>
    <row r="168" spans="12:17" ht="12.75">
      <c r="L168" s="106"/>
      <c r="M168" s="106"/>
      <c r="N168" s="106"/>
      <c r="O168" s="106"/>
      <c r="P168" s="106"/>
      <c r="Q168" s="106"/>
    </row>
    <row r="169" spans="12:17" ht="12.75">
      <c r="L169" s="106"/>
      <c r="M169" s="106"/>
      <c r="N169" s="106"/>
      <c r="O169" s="106"/>
      <c r="P169" s="106"/>
      <c r="Q169" s="106"/>
    </row>
    <row r="170" spans="12:17" ht="12.75">
      <c r="L170" s="106"/>
      <c r="M170" s="106"/>
      <c r="N170" s="106"/>
      <c r="O170" s="106"/>
      <c r="P170" s="106"/>
      <c r="Q170" s="106"/>
    </row>
    <row r="171" spans="12:17" ht="12.75">
      <c r="L171" s="106"/>
      <c r="M171" s="106"/>
      <c r="N171" s="106"/>
      <c r="O171" s="106"/>
      <c r="P171" s="106"/>
      <c r="Q171" s="106"/>
    </row>
    <row r="172" spans="12:17" ht="12.75">
      <c r="L172" s="106"/>
      <c r="M172" s="106"/>
      <c r="N172" s="106"/>
      <c r="O172" s="106"/>
      <c r="P172" s="106"/>
      <c r="Q172" s="106"/>
    </row>
    <row r="173" spans="12:17" ht="12.75">
      <c r="L173" s="106"/>
      <c r="M173" s="106"/>
      <c r="N173" s="106"/>
      <c r="O173" s="106"/>
      <c r="P173" s="106"/>
      <c r="Q173" s="106"/>
    </row>
    <row r="174" spans="12:17" ht="12.75">
      <c r="L174" s="106"/>
      <c r="M174" s="106"/>
      <c r="N174" s="106"/>
      <c r="O174" s="106"/>
      <c r="P174" s="106"/>
      <c r="Q174" s="106"/>
    </row>
    <row r="175" spans="12:17" ht="12.75">
      <c r="L175" s="106"/>
      <c r="M175" s="106"/>
      <c r="N175" s="106"/>
      <c r="O175" s="106"/>
      <c r="P175" s="106"/>
      <c r="Q175" s="106"/>
    </row>
    <row r="176" spans="12:17" ht="12.75">
      <c r="L176" s="106"/>
      <c r="M176" s="106"/>
      <c r="N176" s="106"/>
      <c r="O176" s="106"/>
      <c r="P176" s="106"/>
      <c r="Q176" s="106"/>
    </row>
    <row r="177" spans="12:17" ht="12.75">
      <c r="L177" s="106"/>
      <c r="M177" s="106"/>
      <c r="N177" s="106"/>
      <c r="O177" s="106"/>
      <c r="P177" s="106"/>
      <c r="Q177" s="106"/>
    </row>
    <row r="178" spans="12:17" ht="12.75">
      <c r="L178" s="106"/>
      <c r="M178" s="106"/>
      <c r="N178" s="106"/>
      <c r="O178" s="106"/>
      <c r="P178" s="106"/>
      <c r="Q178" s="106"/>
    </row>
    <row r="179" spans="12:17" ht="12.75">
      <c r="L179" s="106"/>
      <c r="M179" s="106"/>
      <c r="N179" s="106"/>
      <c r="O179" s="106"/>
      <c r="P179" s="106"/>
      <c r="Q179" s="106"/>
    </row>
    <row r="180" spans="12:17" ht="12.75">
      <c r="L180" s="106"/>
      <c r="M180" s="106"/>
      <c r="N180" s="106"/>
      <c r="O180" s="106"/>
      <c r="P180" s="106"/>
      <c r="Q180" s="106"/>
    </row>
    <row r="181" spans="12:17" ht="12.75">
      <c r="L181" s="106"/>
      <c r="M181" s="106"/>
      <c r="N181" s="106"/>
      <c r="O181" s="106"/>
      <c r="P181" s="106"/>
      <c r="Q181" s="106"/>
    </row>
    <row r="182" spans="12:17" ht="12.75">
      <c r="L182" s="106"/>
      <c r="M182" s="106"/>
      <c r="N182" s="106"/>
      <c r="O182" s="106"/>
      <c r="P182" s="106"/>
      <c r="Q182" s="106"/>
    </row>
    <row r="183" spans="12:17" ht="12.75">
      <c r="L183" s="106"/>
      <c r="M183" s="106"/>
      <c r="N183" s="106"/>
      <c r="O183" s="106"/>
      <c r="P183" s="106"/>
      <c r="Q183" s="106"/>
    </row>
    <row r="184" spans="12:17" ht="12.75">
      <c r="L184" s="106"/>
      <c r="M184" s="106"/>
      <c r="N184" s="106"/>
      <c r="O184" s="106"/>
      <c r="P184" s="106"/>
      <c r="Q184" s="106"/>
    </row>
    <row r="185" spans="12:17" ht="12.75">
      <c r="L185" s="106"/>
      <c r="M185" s="106"/>
      <c r="N185" s="106"/>
      <c r="O185" s="106"/>
      <c r="P185" s="106"/>
      <c r="Q185" s="106"/>
    </row>
    <row r="186" spans="12:17" ht="12.75">
      <c r="L186" s="106"/>
      <c r="M186" s="106"/>
      <c r="N186" s="106"/>
      <c r="O186" s="106"/>
      <c r="P186" s="106"/>
      <c r="Q186" s="106"/>
    </row>
    <row r="187" spans="12:17" ht="12.75">
      <c r="L187" s="106"/>
      <c r="M187" s="106"/>
      <c r="N187" s="106"/>
      <c r="O187" s="106"/>
      <c r="P187" s="106"/>
      <c r="Q187" s="106"/>
    </row>
    <row r="188" spans="12:17" ht="12.75">
      <c r="L188" s="106"/>
      <c r="M188" s="106"/>
      <c r="N188" s="106"/>
      <c r="O188" s="106"/>
      <c r="P188" s="106"/>
      <c r="Q188" s="106"/>
    </row>
    <row r="189" spans="12:17" ht="12.75">
      <c r="L189" s="106"/>
      <c r="M189" s="106"/>
      <c r="N189" s="106"/>
      <c r="O189" s="106"/>
      <c r="P189" s="106"/>
      <c r="Q189" s="106"/>
    </row>
    <row r="190" spans="12:17" ht="12.75">
      <c r="L190" s="106"/>
      <c r="M190" s="106"/>
      <c r="N190" s="106"/>
      <c r="O190" s="106"/>
      <c r="P190" s="106"/>
      <c r="Q190" s="106"/>
    </row>
    <row r="191" spans="12:17" ht="12.75">
      <c r="L191" s="106"/>
      <c r="M191" s="106"/>
      <c r="N191" s="106"/>
      <c r="O191" s="106"/>
      <c r="P191" s="106"/>
      <c r="Q191" s="106"/>
    </row>
    <row r="192" spans="12:17" ht="12.75">
      <c r="L192" s="106"/>
      <c r="M192" s="106"/>
      <c r="N192" s="106"/>
      <c r="O192" s="106"/>
      <c r="P192" s="106"/>
      <c r="Q192" s="106"/>
    </row>
    <row r="193" spans="12:17" ht="12.75">
      <c r="L193" s="106"/>
      <c r="M193" s="106"/>
      <c r="N193" s="106"/>
      <c r="O193" s="106"/>
      <c r="P193" s="106"/>
      <c r="Q193" s="106"/>
    </row>
    <row r="194" spans="12:17" ht="12.75">
      <c r="L194" s="106"/>
      <c r="M194" s="106"/>
      <c r="N194" s="106"/>
      <c r="O194" s="106"/>
      <c r="P194" s="106"/>
      <c r="Q194" s="106"/>
    </row>
    <row r="195" spans="12:17" ht="12.75">
      <c r="L195" s="106"/>
      <c r="M195" s="106"/>
      <c r="N195" s="106"/>
      <c r="O195" s="106"/>
      <c r="P195" s="106"/>
      <c r="Q195" s="106"/>
    </row>
    <row r="196" spans="12:17" ht="12.75">
      <c r="L196" s="106"/>
      <c r="M196" s="106"/>
      <c r="N196" s="106"/>
      <c r="O196" s="106"/>
      <c r="P196" s="106"/>
      <c r="Q196" s="106"/>
    </row>
    <row r="197" spans="12:17" ht="12.75">
      <c r="L197" s="106"/>
      <c r="M197" s="106"/>
      <c r="N197" s="106"/>
      <c r="O197" s="106"/>
      <c r="P197" s="106"/>
      <c r="Q197" s="106"/>
    </row>
    <row r="198" spans="12:17" ht="12.75">
      <c r="L198" s="106"/>
      <c r="M198" s="106"/>
      <c r="N198" s="106"/>
      <c r="O198" s="106"/>
      <c r="P198" s="106"/>
      <c r="Q198" s="106"/>
    </row>
    <row r="199" spans="12:17" ht="12.75">
      <c r="L199" s="106"/>
      <c r="M199" s="106"/>
      <c r="N199" s="106"/>
      <c r="O199" s="106"/>
      <c r="P199" s="106"/>
      <c r="Q199" s="106"/>
    </row>
    <row r="200" spans="12:17" ht="12.75">
      <c r="L200" s="106"/>
      <c r="M200" s="106"/>
      <c r="N200" s="106"/>
      <c r="O200" s="106"/>
      <c r="P200" s="106"/>
      <c r="Q200" s="106"/>
    </row>
    <row r="201" spans="12:17" ht="12.75">
      <c r="L201" s="106"/>
      <c r="M201" s="106"/>
      <c r="N201" s="106"/>
      <c r="O201" s="106"/>
      <c r="P201" s="106"/>
      <c r="Q201" s="106"/>
    </row>
    <row r="202" spans="12:17" ht="12.75">
      <c r="L202" s="106"/>
      <c r="M202" s="106"/>
      <c r="N202" s="106"/>
      <c r="O202" s="106"/>
      <c r="P202" s="106"/>
      <c r="Q202" s="106"/>
    </row>
    <row r="203" spans="12:17" ht="12.75">
      <c r="L203" s="106"/>
      <c r="M203" s="106"/>
      <c r="N203" s="106"/>
      <c r="O203" s="106"/>
      <c r="P203" s="106"/>
      <c r="Q203" s="106"/>
    </row>
    <row r="204" spans="12:17" ht="12.75">
      <c r="L204" s="106"/>
      <c r="M204" s="106"/>
      <c r="N204" s="106"/>
      <c r="O204" s="106"/>
      <c r="P204" s="106"/>
      <c r="Q204" s="106"/>
    </row>
    <row r="205" spans="12:17" ht="12.75">
      <c r="L205" s="106"/>
      <c r="M205" s="106"/>
      <c r="N205" s="106"/>
      <c r="O205" s="106"/>
      <c r="P205" s="106"/>
      <c r="Q205" s="106"/>
    </row>
    <row r="206" spans="12:17" ht="12.75">
      <c r="L206" s="106"/>
      <c r="M206" s="106"/>
      <c r="N206" s="106"/>
      <c r="O206" s="106"/>
      <c r="P206" s="106"/>
      <c r="Q206" s="106"/>
    </row>
    <row r="207" spans="12:17" ht="12.75">
      <c r="L207" s="106"/>
      <c r="M207" s="106"/>
      <c r="N207" s="106"/>
      <c r="O207" s="106"/>
      <c r="P207" s="106"/>
      <c r="Q207" s="106"/>
    </row>
    <row r="208" spans="12:17" ht="12.75">
      <c r="L208" s="106"/>
      <c r="M208" s="106"/>
      <c r="N208" s="106"/>
      <c r="O208" s="106"/>
      <c r="P208" s="106"/>
      <c r="Q208" s="106"/>
    </row>
    <row r="209" spans="12:17" ht="12.75">
      <c r="L209" s="106"/>
      <c r="M209" s="106"/>
      <c r="N209" s="106"/>
      <c r="O209" s="106"/>
      <c r="P209" s="106"/>
      <c r="Q209" s="106"/>
    </row>
    <row r="210" spans="12:17" ht="12.75">
      <c r="L210" s="106"/>
      <c r="M210" s="106"/>
      <c r="N210" s="106"/>
      <c r="O210" s="106"/>
      <c r="P210" s="106"/>
      <c r="Q210" s="106"/>
    </row>
    <row r="211" spans="12:17" ht="12.75">
      <c r="L211" s="106"/>
      <c r="M211" s="106"/>
      <c r="N211" s="106"/>
      <c r="O211" s="106"/>
      <c r="P211" s="106"/>
      <c r="Q211" s="106"/>
    </row>
    <row r="212" spans="12:17" ht="12.75">
      <c r="L212" s="106"/>
      <c r="M212" s="106"/>
      <c r="N212" s="106"/>
      <c r="O212" s="106"/>
      <c r="P212" s="106"/>
      <c r="Q212" s="106"/>
    </row>
    <row r="213" spans="12:17" ht="12.75">
      <c r="L213" s="106"/>
      <c r="M213" s="106"/>
      <c r="N213" s="106"/>
      <c r="O213" s="106"/>
      <c r="P213" s="106"/>
      <c r="Q213" s="106"/>
    </row>
    <row r="214" spans="12:17" ht="12.75">
      <c r="L214" s="106"/>
      <c r="M214" s="106"/>
      <c r="N214" s="106"/>
      <c r="O214" s="106"/>
      <c r="P214" s="106"/>
      <c r="Q214" s="106"/>
    </row>
    <row r="215" spans="12:17" ht="12.75">
      <c r="L215" s="106"/>
      <c r="M215" s="106"/>
      <c r="N215" s="106"/>
      <c r="O215" s="106"/>
      <c r="P215" s="106"/>
      <c r="Q215" s="106"/>
    </row>
    <row r="216" spans="12:17" ht="12.75">
      <c r="L216" s="106"/>
      <c r="M216" s="106"/>
      <c r="N216" s="106"/>
      <c r="O216" s="106"/>
      <c r="P216" s="106"/>
      <c r="Q216" s="106"/>
    </row>
    <row r="217" spans="12:17" ht="12.75">
      <c r="L217" s="106"/>
      <c r="M217" s="106"/>
      <c r="N217" s="106"/>
      <c r="O217" s="106"/>
      <c r="P217" s="106"/>
      <c r="Q217" s="106"/>
    </row>
    <row r="218" spans="12:17" ht="12.75">
      <c r="L218" s="106"/>
      <c r="M218" s="106"/>
      <c r="N218" s="106"/>
      <c r="O218" s="106"/>
      <c r="P218" s="106"/>
      <c r="Q218" s="106"/>
    </row>
    <row r="219" spans="12:17" ht="12.75">
      <c r="L219" s="106"/>
      <c r="M219" s="106"/>
      <c r="N219" s="106"/>
      <c r="O219" s="106"/>
      <c r="P219" s="106"/>
      <c r="Q219" s="106"/>
    </row>
    <row r="220" spans="12:17" ht="12.75">
      <c r="L220" s="106"/>
      <c r="M220" s="106"/>
      <c r="N220" s="106"/>
      <c r="O220" s="106"/>
      <c r="P220" s="106"/>
      <c r="Q220" s="106"/>
    </row>
    <row r="221" spans="12:17" ht="12.75">
      <c r="L221" s="106"/>
      <c r="M221" s="106"/>
      <c r="N221" s="106"/>
      <c r="O221" s="106"/>
      <c r="P221" s="106"/>
      <c r="Q221" s="106"/>
    </row>
    <row r="222" spans="12:17" ht="12.75">
      <c r="L222" s="106"/>
      <c r="M222" s="106"/>
      <c r="N222" s="106"/>
      <c r="O222" s="106"/>
      <c r="P222" s="106"/>
      <c r="Q222" s="106"/>
    </row>
    <row r="223" spans="12:17" ht="12.75">
      <c r="L223" s="106"/>
      <c r="M223" s="106"/>
      <c r="N223" s="106"/>
      <c r="O223" s="106"/>
      <c r="P223" s="106"/>
      <c r="Q223" s="106"/>
    </row>
    <row r="224" spans="12:17" ht="12.75">
      <c r="L224" s="106"/>
      <c r="M224" s="106"/>
      <c r="N224" s="106"/>
      <c r="O224" s="106"/>
      <c r="P224" s="106"/>
      <c r="Q224" s="106"/>
    </row>
    <row r="225" spans="12:17" ht="12.75">
      <c r="L225" s="106"/>
      <c r="M225" s="106"/>
      <c r="N225" s="106"/>
      <c r="O225" s="106"/>
      <c r="P225" s="106"/>
      <c r="Q225" s="106"/>
    </row>
    <row r="226" spans="12:17" ht="12.75">
      <c r="L226" s="106"/>
      <c r="M226" s="106"/>
      <c r="N226" s="106"/>
      <c r="O226" s="106"/>
      <c r="P226" s="106"/>
      <c r="Q226" s="106"/>
    </row>
    <row r="227" spans="12:17" ht="12.75">
      <c r="L227" s="106"/>
      <c r="M227" s="106"/>
      <c r="N227" s="106"/>
      <c r="O227" s="106"/>
      <c r="P227" s="106"/>
      <c r="Q227" s="106"/>
    </row>
    <row r="228" spans="12:17" ht="12.75">
      <c r="L228" s="106"/>
      <c r="M228" s="106"/>
      <c r="N228" s="106"/>
      <c r="O228" s="106"/>
      <c r="P228" s="106"/>
      <c r="Q228" s="106"/>
    </row>
    <row r="229" spans="12:17" ht="12.75">
      <c r="L229" s="106"/>
      <c r="M229" s="106"/>
      <c r="N229" s="106"/>
      <c r="O229" s="106"/>
      <c r="P229" s="106"/>
      <c r="Q229" s="106"/>
    </row>
    <row r="230" spans="12:17" ht="12.75">
      <c r="L230" s="106"/>
      <c r="M230" s="106"/>
      <c r="N230" s="106"/>
      <c r="O230" s="106"/>
      <c r="P230" s="106"/>
      <c r="Q230" s="106"/>
    </row>
    <row r="231" spans="12:17" ht="12.75">
      <c r="L231" s="106"/>
      <c r="M231" s="106"/>
      <c r="N231" s="106"/>
      <c r="O231" s="106"/>
      <c r="P231" s="106"/>
      <c r="Q231" s="106"/>
    </row>
    <row r="232" spans="12:17" ht="12.75">
      <c r="L232" s="106"/>
      <c r="M232" s="106"/>
      <c r="N232" s="106"/>
      <c r="O232" s="106"/>
      <c r="P232" s="106"/>
      <c r="Q232" s="106"/>
    </row>
    <row r="233" spans="12:17" ht="12.75">
      <c r="L233" s="106"/>
      <c r="M233" s="106"/>
      <c r="N233" s="106"/>
      <c r="O233" s="106"/>
      <c r="P233" s="106"/>
      <c r="Q233" s="106"/>
    </row>
    <row r="234" spans="12:17" ht="12.75">
      <c r="L234" s="106"/>
      <c r="M234" s="106"/>
      <c r="N234" s="106"/>
      <c r="O234" s="106"/>
      <c r="P234" s="106"/>
      <c r="Q234" s="106"/>
    </row>
    <row r="235" spans="12:17" ht="12.75">
      <c r="L235" s="106"/>
      <c r="M235" s="106"/>
      <c r="N235" s="106"/>
      <c r="O235" s="106"/>
      <c r="P235" s="106"/>
      <c r="Q235" s="106"/>
    </row>
    <row r="236" spans="12:17" ht="12.75">
      <c r="L236" s="106"/>
      <c r="M236" s="106"/>
      <c r="N236" s="106"/>
      <c r="O236" s="106"/>
      <c r="P236" s="106"/>
      <c r="Q236" s="106"/>
    </row>
    <row r="237" spans="12:17" ht="12.75">
      <c r="L237" s="106"/>
      <c r="M237" s="106"/>
      <c r="N237" s="106"/>
      <c r="O237" s="106"/>
      <c r="P237" s="106"/>
      <c r="Q237" s="106"/>
    </row>
    <row r="238" spans="12:17" ht="12.75">
      <c r="L238" s="106"/>
      <c r="M238" s="106"/>
      <c r="N238" s="106"/>
      <c r="O238" s="106"/>
      <c r="P238" s="106"/>
      <c r="Q238" s="106"/>
    </row>
    <row r="239" spans="12:17" ht="12.75">
      <c r="L239" s="106"/>
      <c r="M239" s="106"/>
      <c r="N239" s="106"/>
      <c r="O239" s="106"/>
      <c r="P239" s="106"/>
      <c r="Q239" s="106"/>
    </row>
    <row r="240" spans="12:17" ht="12.75">
      <c r="L240" s="106"/>
      <c r="M240" s="106"/>
      <c r="N240" s="106"/>
      <c r="O240" s="106"/>
      <c r="P240" s="106"/>
      <c r="Q240" s="106"/>
    </row>
    <row r="241" spans="12:17" ht="12.75">
      <c r="L241" s="106"/>
      <c r="M241" s="106"/>
      <c r="N241" s="106"/>
      <c r="O241" s="106"/>
      <c r="P241" s="106"/>
      <c r="Q241" s="106"/>
    </row>
    <row r="242" spans="12:17" ht="12.75">
      <c r="L242" s="106"/>
      <c r="M242" s="106"/>
      <c r="N242" s="106"/>
      <c r="O242" s="106"/>
      <c r="P242" s="106"/>
      <c r="Q242" s="106"/>
    </row>
    <row r="243" spans="12:17" ht="12.75">
      <c r="L243" s="106"/>
      <c r="M243" s="106"/>
      <c r="N243" s="106"/>
      <c r="O243" s="106"/>
      <c r="P243" s="106"/>
      <c r="Q243" s="106"/>
    </row>
    <row r="244" spans="12:17" ht="12.75">
      <c r="L244" s="106"/>
      <c r="M244" s="106"/>
      <c r="N244" s="106"/>
      <c r="O244" s="106"/>
      <c r="P244" s="106"/>
      <c r="Q244" s="106"/>
    </row>
    <row r="245" spans="12:17" ht="12.75">
      <c r="L245" s="106"/>
      <c r="M245" s="106"/>
      <c r="N245" s="106"/>
      <c r="O245" s="106"/>
      <c r="P245" s="106"/>
      <c r="Q245" s="106"/>
    </row>
    <row r="246" spans="12:17" ht="12.75">
      <c r="L246" s="106"/>
      <c r="M246" s="106"/>
      <c r="N246" s="106"/>
      <c r="O246" s="106"/>
      <c r="P246" s="106"/>
      <c r="Q246" s="106"/>
    </row>
    <row r="247" spans="12:17" ht="12.75">
      <c r="L247" s="106"/>
      <c r="M247" s="106"/>
      <c r="N247" s="106"/>
      <c r="O247" s="106"/>
      <c r="P247" s="106"/>
      <c r="Q247" s="106"/>
    </row>
    <row r="248" spans="12:17" ht="12.75">
      <c r="L248" s="106"/>
      <c r="M248" s="106"/>
      <c r="N248" s="106"/>
      <c r="O248" s="106"/>
      <c r="P248" s="106"/>
      <c r="Q248" s="106"/>
    </row>
    <row r="249" spans="12:17" ht="12.75">
      <c r="L249" s="106"/>
      <c r="M249" s="106"/>
      <c r="N249" s="106"/>
      <c r="O249" s="106"/>
      <c r="P249" s="106"/>
      <c r="Q249" s="106"/>
    </row>
    <row r="250" spans="12:17" ht="12.75">
      <c r="L250" s="106"/>
      <c r="M250" s="106"/>
      <c r="N250" s="106"/>
      <c r="O250" s="106"/>
      <c r="P250" s="106"/>
      <c r="Q250" s="106"/>
    </row>
    <row r="251" spans="12:17" ht="12.75">
      <c r="L251" s="106"/>
      <c r="M251" s="106"/>
      <c r="N251" s="106"/>
      <c r="O251" s="106"/>
      <c r="P251" s="106"/>
      <c r="Q251" s="106"/>
    </row>
    <row r="252" spans="12:17" ht="12.75">
      <c r="L252" s="106"/>
      <c r="M252" s="106"/>
      <c r="N252" s="106"/>
      <c r="O252" s="106"/>
      <c r="P252" s="106"/>
      <c r="Q252" s="106"/>
    </row>
    <row r="253" spans="12:17" ht="12.75">
      <c r="L253" s="106"/>
      <c r="M253" s="106"/>
      <c r="N253" s="106"/>
      <c r="O253" s="106"/>
      <c r="P253" s="106"/>
      <c r="Q253" s="106"/>
    </row>
    <row r="254" spans="12:17" ht="12.75">
      <c r="L254" s="106"/>
      <c r="M254" s="106"/>
      <c r="N254" s="106"/>
      <c r="O254" s="106"/>
      <c r="P254" s="106"/>
      <c r="Q254" s="106"/>
    </row>
    <row r="255" spans="12:17" ht="12.75">
      <c r="L255" s="106"/>
      <c r="M255" s="106"/>
      <c r="N255" s="106"/>
      <c r="O255" s="106"/>
      <c r="P255" s="106"/>
      <c r="Q255" s="106"/>
    </row>
    <row r="256" spans="12:17" ht="12.75">
      <c r="L256" s="106"/>
      <c r="M256" s="106"/>
      <c r="N256" s="106"/>
      <c r="O256" s="106"/>
      <c r="P256" s="106"/>
      <c r="Q256" s="106"/>
    </row>
    <row r="257" spans="12:17" ht="12.75">
      <c r="L257" s="106"/>
      <c r="M257" s="106"/>
      <c r="N257" s="106"/>
      <c r="O257" s="106"/>
      <c r="P257" s="106"/>
      <c r="Q257" s="106"/>
    </row>
    <row r="258" spans="12:17" ht="12.75">
      <c r="L258" s="106"/>
      <c r="M258" s="106"/>
      <c r="N258" s="106"/>
      <c r="O258" s="106"/>
      <c r="P258" s="106"/>
      <c r="Q258" s="106"/>
    </row>
    <row r="259" spans="12:17" ht="12.75">
      <c r="L259" s="106"/>
      <c r="M259" s="106"/>
      <c r="N259" s="106"/>
      <c r="O259" s="106"/>
      <c r="P259" s="106"/>
      <c r="Q259" s="106"/>
    </row>
    <row r="260" spans="12:17" ht="12.75">
      <c r="L260" s="106"/>
      <c r="M260" s="106"/>
      <c r="N260" s="106"/>
      <c r="O260" s="106"/>
      <c r="P260" s="106"/>
      <c r="Q260" s="106"/>
    </row>
    <row r="261" spans="12:17" ht="12.75">
      <c r="L261" s="106"/>
      <c r="M261" s="106"/>
      <c r="N261" s="106"/>
      <c r="O261" s="106"/>
      <c r="P261" s="106"/>
      <c r="Q261" s="106"/>
    </row>
    <row r="262" spans="12:17" ht="12.75">
      <c r="L262" s="106"/>
      <c r="M262" s="106"/>
      <c r="N262" s="106"/>
      <c r="O262" s="106"/>
      <c r="P262" s="106"/>
      <c r="Q262" s="106"/>
    </row>
    <row r="263" spans="12:17" ht="12.75">
      <c r="L263" s="106"/>
      <c r="M263" s="106"/>
      <c r="N263" s="106"/>
      <c r="O263" s="106"/>
      <c r="P263" s="106"/>
      <c r="Q263" s="106"/>
    </row>
    <row r="264" spans="12:17" ht="12.75">
      <c r="L264" s="106"/>
      <c r="M264" s="106"/>
      <c r="N264" s="106"/>
      <c r="O264" s="106"/>
      <c r="P264" s="106"/>
      <c r="Q264" s="106"/>
    </row>
    <row r="265" spans="12:17" ht="12.75">
      <c r="L265" s="106"/>
      <c r="M265" s="106"/>
      <c r="N265" s="106"/>
      <c r="O265" s="106"/>
      <c r="P265" s="106"/>
      <c r="Q265" s="106"/>
    </row>
    <row r="266" spans="12:17" ht="12.75">
      <c r="L266" s="106"/>
      <c r="M266" s="106"/>
      <c r="N266" s="106"/>
      <c r="O266" s="106"/>
      <c r="P266" s="106"/>
      <c r="Q266" s="106"/>
    </row>
    <row r="267" spans="12:17" ht="12.75">
      <c r="L267" s="106"/>
      <c r="M267" s="106"/>
      <c r="N267" s="106"/>
      <c r="O267" s="106"/>
      <c r="P267" s="106"/>
      <c r="Q267" s="106"/>
    </row>
    <row r="268" spans="12:17" ht="12.75">
      <c r="L268" s="106"/>
      <c r="M268" s="106"/>
      <c r="N268" s="106"/>
      <c r="O268" s="106"/>
      <c r="P268" s="106"/>
      <c r="Q268" s="106"/>
    </row>
    <row r="269" spans="12:17" ht="12.75">
      <c r="L269" s="106"/>
      <c r="M269" s="106"/>
      <c r="N269" s="106"/>
      <c r="O269" s="106"/>
      <c r="P269" s="106"/>
      <c r="Q269" s="106"/>
    </row>
    <row r="270" spans="12:17" ht="12.75">
      <c r="L270" s="106"/>
      <c r="M270" s="106"/>
      <c r="N270" s="106"/>
      <c r="O270" s="106"/>
      <c r="P270" s="106"/>
      <c r="Q270" s="106"/>
    </row>
    <row r="271" spans="12:17" ht="12.75">
      <c r="L271" s="106"/>
      <c r="M271" s="106"/>
      <c r="N271" s="106"/>
      <c r="O271" s="106"/>
      <c r="P271" s="106"/>
      <c r="Q271" s="106"/>
    </row>
    <row r="272" spans="12:17" ht="12.75">
      <c r="L272" s="106"/>
      <c r="M272" s="106"/>
      <c r="N272" s="106"/>
      <c r="O272" s="106"/>
      <c r="P272" s="106"/>
      <c r="Q272" s="106"/>
    </row>
    <row r="273" spans="12:17" ht="12.75">
      <c r="L273" s="106"/>
      <c r="M273" s="106"/>
      <c r="N273" s="106"/>
      <c r="O273" s="106"/>
      <c r="P273" s="106"/>
      <c r="Q273" s="106"/>
    </row>
    <row r="274" spans="12:17" ht="12.75">
      <c r="L274" s="106"/>
      <c r="M274" s="106"/>
      <c r="N274" s="106"/>
      <c r="O274" s="106"/>
      <c r="P274" s="106"/>
      <c r="Q274" s="106"/>
    </row>
    <row r="275" spans="12:17" ht="12.75">
      <c r="L275" s="106"/>
      <c r="M275" s="106"/>
      <c r="N275" s="106"/>
      <c r="O275" s="106"/>
      <c r="P275" s="106"/>
      <c r="Q275" s="106"/>
    </row>
    <row r="276" spans="12:17" ht="12.75">
      <c r="L276" s="106"/>
      <c r="M276" s="106"/>
      <c r="N276" s="106"/>
      <c r="O276" s="106"/>
      <c r="P276" s="106"/>
      <c r="Q276" s="106"/>
    </row>
    <row r="277" spans="12:17" ht="12.75">
      <c r="L277" s="106"/>
      <c r="M277" s="106"/>
      <c r="N277" s="106"/>
      <c r="O277" s="106"/>
      <c r="P277" s="106"/>
      <c r="Q277" s="106"/>
    </row>
    <row r="278" spans="12:17" ht="12.75">
      <c r="L278" s="106"/>
      <c r="M278" s="106"/>
      <c r="N278" s="106"/>
      <c r="O278" s="106"/>
      <c r="P278" s="106"/>
      <c r="Q278" s="106"/>
    </row>
    <row r="279" spans="12:17" ht="12.75">
      <c r="L279" s="106"/>
      <c r="M279" s="106"/>
      <c r="N279" s="106"/>
      <c r="O279" s="106"/>
      <c r="P279" s="106"/>
      <c r="Q279" s="106"/>
    </row>
    <row r="280" spans="12:17" ht="12.75">
      <c r="L280" s="106"/>
      <c r="M280" s="106"/>
      <c r="N280" s="106"/>
      <c r="O280" s="106"/>
      <c r="P280" s="106"/>
      <c r="Q280" s="106"/>
    </row>
    <row r="281" spans="12:17" ht="12.75">
      <c r="L281" s="106"/>
      <c r="M281" s="106"/>
      <c r="N281" s="106"/>
      <c r="O281" s="106"/>
      <c r="P281" s="106"/>
      <c r="Q281" s="106"/>
    </row>
    <row r="282" spans="12:17" ht="12.75">
      <c r="L282" s="106"/>
      <c r="M282" s="106"/>
      <c r="N282" s="106"/>
      <c r="O282" s="106"/>
      <c r="P282" s="106"/>
      <c r="Q282" s="106"/>
    </row>
    <row r="283" spans="12:17" ht="12.75">
      <c r="L283" s="106"/>
      <c r="M283" s="106"/>
      <c r="N283" s="106"/>
      <c r="O283" s="106"/>
      <c r="P283" s="106"/>
      <c r="Q283" s="106"/>
    </row>
    <row r="284" spans="12:17" ht="12.75">
      <c r="L284" s="106"/>
      <c r="M284" s="106"/>
      <c r="N284" s="106"/>
      <c r="O284" s="106"/>
      <c r="P284" s="106"/>
      <c r="Q284" s="106"/>
    </row>
    <row r="285" spans="12:17" ht="12.75">
      <c r="L285" s="106"/>
      <c r="M285" s="106"/>
      <c r="N285" s="106"/>
      <c r="O285" s="106"/>
      <c r="P285" s="106"/>
      <c r="Q285" s="106"/>
    </row>
    <row r="286" spans="12:17" ht="12.75">
      <c r="L286" s="106"/>
      <c r="M286" s="106"/>
      <c r="N286" s="106"/>
      <c r="O286" s="106"/>
      <c r="P286" s="106"/>
      <c r="Q286" s="106"/>
    </row>
    <row r="287" spans="12:17" ht="12.75">
      <c r="L287" s="106"/>
      <c r="M287" s="106"/>
      <c r="N287" s="106"/>
      <c r="O287" s="106"/>
      <c r="P287" s="106"/>
      <c r="Q287" s="106"/>
    </row>
    <row r="288" spans="12:17" ht="12.75">
      <c r="L288" s="106"/>
      <c r="M288" s="106"/>
      <c r="N288" s="106"/>
      <c r="O288" s="106"/>
      <c r="P288" s="106"/>
      <c r="Q288" s="106"/>
    </row>
    <row r="289" spans="12:17" ht="12.75">
      <c r="L289" s="106"/>
      <c r="M289" s="106"/>
      <c r="N289" s="106"/>
      <c r="O289" s="106"/>
      <c r="P289" s="106"/>
      <c r="Q289" s="106"/>
    </row>
    <row r="290" spans="12:17" ht="12.75">
      <c r="L290" s="106"/>
      <c r="M290" s="106"/>
      <c r="N290" s="106"/>
      <c r="O290" s="106"/>
      <c r="P290" s="106"/>
      <c r="Q290" s="106"/>
    </row>
    <row r="291" spans="12:17" ht="12.75">
      <c r="L291" s="106"/>
      <c r="M291" s="106"/>
      <c r="N291" s="106"/>
      <c r="O291" s="106"/>
      <c r="P291" s="106"/>
      <c r="Q291" s="106"/>
    </row>
    <row r="292" spans="12:17" ht="12.75">
      <c r="L292" s="106"/>
      <c r="M292" s="106"/>
      <c r="N292" s="106"/>
      <c r="O292" s="106"/>
      <c r="P292" s="106"/>
      <c r="Q292" s="106"/>
    </row>
    <row r="293" spans="12:17" ht="12.75">
      <c r="L293" s="106"/>
      <c r="M293" s="106"/>
      <c r="N293" s="106"/>
      <c r="O293" s="106"/>
      <c r="P293" s="106"/>
      <c r="Q293" s="106"/>
    </row>
    <row r="294" spans="12:17" ht="12.75">
      <c r="L294" s="106"/>
      <c r="M294" s="106"/>
      <c r="N294" s="106"/>
      <c r="O294" s="106"/>
      <c r="P294" s="106"/>
      <c r="Q294" s="106"/>
    </row>
    <row r="295" spans="12:17" ht="12.75">
      <c r="L295" s="106"/>
      <c r="M295" s="106"/>
      <c r="N295" s="106"/>
      <c r="O295" s="106"/>
      <c r="P295" s="106"/>
      <c r="Q295" s="106"/>
    </row>
    <row r="296" spans="12:17" ht="12.75">
      <c r="L296" s="106"/>
      <c r="M296" s="106"/>
      <c r="N296" s="106"/>
      <c r="O296" s="106"/>
      <c r="P296" s="106"/>
      <c r="Q296" s="106"/>
    </row>
    <row r="297" spans="12:17" ht="12.75">
      <c r="L297" s="106"/>
      <c r="M297" s="106"/>
      <c r="N297" s="106"/>
      <c r="O297" s="106"/>
      <c r="P297" s="106"/>
      <c r="Q297" s="106"/>
    </row>
    <row r="298" spans="12:17" ht="12.75">
      <c r="L298" s="106"/>
      <c r="M298" s="106"/>
      <c r="N298" s="106"/>
      <c r="O298" s="106"/>
      <c r="P298" s="106"/>
      <c r="Q298" s="106"/>
    </row>
    <row r="299" spans="12:17" ht="12.75">
      <c r="L299" s="106"/>
      <c r="M299" s="106"/>
      <c r="N299" s="106"/>
      <c r="O299" s="106"/>
      <c r="P299" s="106"/>
      <c r="Q299" s="106"/>
    </row>
    <row r="300" spans="12:17" ht="12.75">
      <c r="L300" s="106"/>
      <c r="M300" s="106"/>
      <c r="N300" s="106"/>
      <c r="O300" s="106"/>
      <c r="P300" s="106"/>
      <c r="Q300" s="106"/>
    </row>
    <row r="301" spans="12:17" ht="12.75">
      <c r="L301" s="106"/>
      <c r="M301" s="106"/>
      <c r="N301" s="106"/>
      <c r="O301" s="106"/>
      <c r="P301" s="106"/>
      <c r="Q301" s="106"/>
    </row>
    <row r="302" spans="12:17" ht="12.75">
      <c r="L302" s="106"/>
      <c r="M302" s="106"/>
      <c r="N302" s="106"/>
      <c r="O302" s="106"/>
      <c r="P302" s="106"/>
      <c r="Q302" s="106"/>
    </row>
    <row r="303" spans="12:17" ht="12.75">
      <c r="L303" s="106"/>
      <c r="M303" s="106"/>
      <c r="N303" s="106"/>
      <c r="O303" s="106"/>
      <c r="P303" s="106"/>
      <c r="Q303" s="106"/>
    </row>
    <row r="304" spans="12:17" ht="12.75">
      <c r="L304" s="106"/>
      <c r="M304" s="106"/>
      <c r="N304" s="106"/>
      <c r="O304" s="106"/>
      <c r="P304" s="106"/>
      <c r="Q304" s="106"/>
    </row>
    <row r="305" spans="12:17" ht="12.75">
      <c r="L305" s="106"/>
      <c r="M305" s="106"/>
      <c r="N305" s="106"/>
      <c r="O305" s="106"/>
      <c r="P305" s="106"/>
      <c r="Q305" s="106"/>
    </row>
    <row r="306" spans="12:17" ht="12.75">
      <c r="L306" s="106"/>
      <c r="M306" s="106"/>
      <c r="N306" s="106"/>
      <c r="O306" s="106"/>
      <c r="P306" s="106"/>
      <c r="Q306" s="106"/>
    </row>
    <row r="307" spans="12:17" ht="12.75">
      <c r="L307" s="106"/>
      <c r="M307" s="106"/>
      <c r="N307" s="106"/>
      <c r="O307" s="106"/>
      <c r="P307" s="106"/>
      <c r="Q307" s="106"/>
    </row>
    <row r="308" spans="12:17" ht="12.75">
      <c r="L308" s="106"/>
      <c r="M308" s="106"/>
      <c r="N308" s="106"/>
      <c r="O308" s="106"/>
      <c r="P308" s="106"/>
      <c r="Q308" s="106"/>
    </row>
    <row r="309" spans="12:17" ht="12.75">
      <c r="L309" s="106"/>
      <c r="M309" s="106"/>
      <c r="N309" s="106"/>
      <c r="O309" s="106"/>
      <c r="P309" s="106"/>
      <c r="Q309" s="106"/>
    </row>
    <row r="310" spans="12:17" ht="12.75">
      <c r="L310" s="106"/>
      <c r="M310" s="106"/>
      <c r="N310" s="106"/>
      <c r="O310" s="106"/>
      <c r="P310" s="106"/>
      <c r="Q310" s="106"/>
    </row>
    <row r="311" spans="12:17" ht="12.75">
      <c r="L311" s="106"/>
      <c r="M311" s="106"/>
      <c r="N311" s="106"/>
      <c r="O311" s="106"/>
      <c r="P311" s="106"/>
      <c r="Q311" s="106"/>
    </row>
    <row r="312" spans="12:17" ht="12.75">
      <c r="L312" s="106"/>
      <c r="M312" s="106"/>
      <c r="N312" s="106"/>
      <c r="O312" s="106"/>
      <c r="P312" s="106"/>
      <c r="Q312" s="106"/>
    </row>
    <row r="313" spans="12:17" ht="12.75">
      <c r="L313" s="106"/>
      <c r="M313" s="106"/>
      <c r="N313" s="106"/>
      <c r="O313" s="106"/>
      <c r="P313" s="106"/>
      <c r="Q313" s="106"/>
    </row>
    <row r="314" spans="12:17" ht="12.75">
      <c r="L314" s="106"/>
      <c r="M314" s="106"/>
      <c r="N314" s="106"/>
      <c r="O314" s="106"/>
      <c r="P314" s="106"/>
      <c r="Q314" s="106"/>
    </row>
    <row r="315" spans="12:17" ht="12.75">
      <c r="L315" s="106"/>
      <c r="M315" s="106"/>
      <c r="N315" s="106"/>
      <c r="O315" s="106"/>
      <c r="P315" s="106"/>
      <c r="Q315" s="106"/>
    </row>
    <row r="316" spans="12:17" ht="12.75">
      <c r="L316" s="106"/>
      <c r="M316" s="106"/>
      <c r="N316" s="106"/>
      <c r="O316" s="106"/>
      <c r="P316" s="106"/>
      <c r="Q316" s="106"/>
    </row>
    <row r="317" spans="12:17" ht="12.75">
      <c r="L317" s="106"/>
      <c r="M317" s="106"/>
      <c r="N317" s="106"/>
      <c r="O317" s="106"/>
      <c r="P317" s="106"/>
      <c r="Q317" s="106"/>
    </row>
    <row r="318" spans="12:17" ht="12.75">
      <c r="L318" s="106"/>
      <c r="M318" s="106"/>
      <c r="N318" s="106"/>
      <c r="O318" s="106"/>
      <c r="P318" s="106"/>
      <c r="Q318" s="106"/>
    </row>
    <row r="319" spans="12:17" ht="12.75">
      <c r="L319" s="106"/>
      <c r="M319" s="106"/>
      <c r="N319" s="106"/>
      <c r="O319" s="106"/>
      <c r="P319" s="106"/>
      <c r="Q319" s="106"/>
    </row>
    <row r="320" spans="12:17" ht="12.75">
      <c r="L320" s="106"/>
      <c r="M320" s="106"/>
      <c r="N320" s="106"/>
      <c r="O320" s="106"/>
      <c r="P320" s="106"/>
      <c r="Q320" s="106"/>
    </row>
    <row r="321" spans="12:17" ht="12.75">
      <c r="L321" s="106"/>
      <c r="M321" s="106"/>
      <c r="N321" s="106"/>
      <c r="O321" s="106"/>
      <c r="P321" s="106"/>
      <c r="Q321" s="106"/>
    </row>
    <row r="322" spans="12:17" ht="12.75">
      <c r="L322" s="106"/>
      <c r="M322" s="106"/>
      <c r="N322" s="106"/>
      <c r="O322" s="106"/>
      <c r="P322" s="106"/>
      <c r="Q322" s="106"/>
    </row>
    <row r="323" spans="12:17" ht="12.75">
      <c r="L323" s="106"/>
      <c r="M323" s="106"/>
      <c r="N323" s="106"/>
      <c r="O323" s="106"/>
      <c r="P323" s="106"/>
      <c r="Q323" s="106"/>
    </row>
    <row r="324" spans="12:17" ht="12.75">
      <c r="L324" s="106"/>
      <c r="M324" s="106"/>
      <c r="N324" s="106"/>
      <c r="O324" s="106"/>
      <c r="P324" s="106"/>
      <c r="Q324" s="106"/>
    </row>
    <row r="325" spans="1:17" ht="12.7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</row>
    <row r="326" spans="1:17" ht="12.75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</row>
    <row r="327" spans="1:17" ht="12.75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</row>
    <row r="328" spans="1:17" ht="12.75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</row>
    <row r="329" spans="1:17" ht="12.75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</row>
    <row r="330" spans="1:17" ht="12.75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</row>
    <row r="331" spans="1:17" ht="12.75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</row>
    <row r="332" spans="1:17" ht="12.75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</row>
    <row r="333" spans="1:17" ht="12.75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</row>
    <row r="334" spans="1:17" ht="12.75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</row>
    <row r="335" spans="1:17" ht="12.7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1:17" ht="12.75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1:17" ht="12.7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</row>
    <row r="338" spans="1:17" ht="12.75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</row>
    <row r="339" spans="1:17" ht="12.7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</row>
    <row r="340" spans="1:17" ht="12.7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</row>
    <row r="341" spans="1:17" ht="12.75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</row>
    <row r="342" spans="1:17" ht="12.7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</row>
    <row r="343" spans="1:17" ht="12.7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1:17" ht="12.7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</row>
    <row r="345" spans="1:17" ht="12.7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</row>
    <row r="346" spans="1:17" ht="12.7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</row>
    <row r="347" spans="1:17" ht="12.7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</row>
    <row r="348" spans="1:17" ht="12.75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</row>
    <row r="349" spans="1:17" ht="12.75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</row>
    <row r="350" spans="1:17" ht="12.7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</row>
    <row r="351" spans="1:17" ht="12.75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</row>
    <row r="352" spans="1:17" ht="12.75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</row>
    <row r="353" spans="1:17" ht="12.75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</row>
    <row r="354" spans="1:17" ht="12.7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</row>
    <row r="355" spans="1:17" ht="12.7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</row>
    <row r="356" spans="1:17" ht="12.7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</row>
    <row r="357" spans="1:17" ht="12.75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</row>
    <row r="358" spans="1:17" ht="12.7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</row>
    <row r="359" spans="1:17" ht="12.75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</row>
    <row r="360" spans="1:17" ht="12.7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</row>
    <row r="361" spans="1:17" ht="12.75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</row>
    <row r="362" spans="1:17" ht="12.75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</row>
    <row r="363" spans="1:17" ht="12.7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</row>
    <row r="364" spans="1:17" ht="12.75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</row>
    <row r="365" spans="1:17" ht="12.7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</row>
    <row r="366" spans="1:17" ht="12.75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</row>
    <row r="367" spans="1:17" ht="12.7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</row>
    <row r="368" spans="1:17" ht="12.7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</row>
    <row r="369" spans="1:17" ht="12.75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</row>
    <row r="370" spans="1:17" ht="12.7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</row>
    <row r="371" spans="1:17" ht="12.75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</row>
    <row r="372" spans="1:17" ht="12.75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</row>
    <row r="373" spans="1:17" ht="12.7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</row>
    <row r="374" spans="1:17" ht="12.75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</row>
    <row r="375" spans="1:17" ht="12.7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</row>
    <row r="376" spans="1:17" ht="12.75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</row>
    <row r="377" spans="1:17" ht="12.75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</row>
    <row r="378" spans="1:17" ht="12.7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</row>
    <row r="379" spans="1:17" ht="12.75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</row>
    <row r="380" spans="1:17" ht="12.75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</row>
    <row r="381" spans="1:17" ht="12.75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</row>
    <row r="382" spans="1:17" ht="12.7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</row>
    <row r="383" spans="1:17" ht="12.7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</row>
    <row r="384" spans="1:17" ht="12.75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</row>
    <row r="385" spans="1:17" ht="12.7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</row>
    <row r="386" spans="1:17" ht="12.75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</row>
    <row r="387" spans="1:17" ht="12.7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</row>
    <row r="388" spans="1:17" ht="12.7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</row>
    <row r="389" spans="1:17" ht="12.75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</row>
    <row r="390" spans="1:17" ht="12.7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</row>
    <row r="391" spans="1:17" ht="12.7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</row>
    <row r="392" spans="1:17" ht="12.75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</row>
    <row r="393" spans="1:17" ht="12.7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</row>
    <row r="394" spans="1:17" ht="12.7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</row>
    <row r="395" spans="1:17" ht="12.7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</row>
    <row r="396" spans="1:17" ht="12.75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</row>
    <row r="397" spans="1:17" ht="12.7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</row>
    <row r="398" spans="1:17" ht="12.75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</row>
    <row r="399" spans="1:17" ht="12.7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</row>
    <row r="400" spans="1:17" ht="12.75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</row>
    <row r="401" spans="1:17" ht="12.7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</row>
    <row r="402" spans="1:17" ht="12.75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</row>
    <row r="403" spans="1:17" ht="12.7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</row>
    <row r="404" spans="1:17" ht="12.75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</row>
    <row r="405" spans="1:17" ht="12.7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</row>
    <row r="406" spans="1:17" ht="12.7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</row>
    <row r="407" spans="1:17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</row>
    <row r="408" spans="1:17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</row>
    <row r="409" spans="1:17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</row>
    <row r="410" spans="1:17" ht="12.7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</row>
    <row r="411" spans="1:17" ht="12.7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</row>
    <row r="412" spans="1:17" ht="12.7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</row>
    <row r="413" spans="1:17" ht="12.7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</row>
    <row r="414" spans="1:17" ht="12.7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</row>
    <row r="415" spans="1:17" ht="12.7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</row>
    <row r="416" spans="1:17" ht="12.7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</row>
    <row r="417" spans="1:17" ht="12.7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</row>
    <row r="418" spans="1:17" ht="12.7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</row>
    <row r="419" spans="1:17" ht="12.7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</row>
    <row r="420" spans="1:17" ht="12.7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</row>
    <row r="421" spans="1:17" ht="12.7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</row>
    <row r="422" spans="1:17" ht="12.7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</row>
    <row r="423" spans="1:17" ht="12.7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</row>
    <row r="424" spans="1:17" ht="12.7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</row>
    <row r="425" spans="1:17" ht="12.7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</row>
    <row r="426" spans="1:17" ht="12.7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</row>
    <row r="427" spans="1:17" ht="12.7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</row>
    <row r="428" spans="1:17" ht="12.7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</row>
    <row r="429" spans="1:17" ht="12.7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</row>
    <row r="430" spans="1:17" ht="12.7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</row>
    <row r="431" spans="1:17" ht="12.7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</row>
    <row r="432" spans="1:17" ht="12.7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</row>
    <row r="433" spans="1:17" ht="12.7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</row>
    <row r="434" spans="1:17" ht="12.7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</row>
    <row r="435" spans="1:17" ht="12.7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</row>
    <row r="436" spans="1:17" ht="12.7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</row>
    <row r="437" spans="1:17" ht="12.7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</row>
    <row r="438" spans="1:17" ht="12.7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</row>
    <row r="439" spans="1:17" ht="12.7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</row>
    <row r="440" spans="1:17" ht="12.7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</row>
    <row r="441" spans="1:17" ht="12.7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</row>
    <row r="442" spans="1:17" ht="12.7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</row>
    <row r="443" spans="1:17" ht="12.7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</row>
    <row r="444" spans="1:17" ht="12.7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</row>
    <row r="445" spans="1:17" ht="12.7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</row>
    <row r="446" spans="1:17" ht="12.7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</row>
    <row r="447" spans="1:17" ht="12.7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</row>
    <row r="448" spans="1:17" ht="12.7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</row>
    <row r="449" spans="1:17" ht="12.7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</row>
    <row r="450" spans="1:17" ht="12.7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</row>
    <row r="451" spans="1:17" ht="12.7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</row>
    <row r="452" spans="1:17" ht="12.7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</row>
    <row r="453" spans="1:17" ht="12.7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</row>
    <row r="454" spans="1:17" ht="12.7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</row>
    <row r="455" spans="1:17" ht="12.7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</row>
    <row r="456" spans="1:17" ht="12.75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</row>
    <row r="457" spans="1:17" ht="12.75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</row>
    <row r="458" spans="1:17" ht="12.75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</row>
    <row r="459" spans="1:17" ht="12.75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</row>
    <row r="460" spans="1:17" ht="12.75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</row>
    <row r="461" spans="1:17" ht="12.7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</row>
    <row r="462" spans="1:17" ht="12.75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</row>
    <row r="463" spans="1:17" ht="12.75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</row>
    <row r="464" spans="1:17" ht="12.75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</row>
    <row r="465" spans="1:17" ht="12.7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</row>
    <row r="466" spans="1:17" ht="12.75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</row>
    <row r="467" spans="1:17" ht="12.75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</row>
    <row r="468" spans="1:17" ht="12.75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</row>
    <row r="469" spans="1:17" ht="12.75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</row>
    <row r="470" spans="1:17" ht="12.75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</row>
    <row r="471" spans="1:17" ht="12.75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</row>
    <row r="472" spans="1:17" ht="12.75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</row>
    <row r="473" spans="1:17" ht="12.75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</row>
    <row r="474" spans="1:17" ht="12.75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</row>
    <row r="475" spans="1:17" ht="12.7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</row>
    <row r="476" spans="1:17" ht="12.75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</row>
    <row r="477" spans="1:17" ht="12.75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</row>
    <row r="478" spans="1:17" ht="12.75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</row>
    <row r="479" spans="1:17" ht="12.75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</row>
    <row r="480" spans="1:17" ht="12.7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</row>
    <row r="481" spans="1:17" ht="12.7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</row>
    <row r="482" spans="1:17" ht="12.7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</row>
    <row r="483" spans="1:17" ht="12.7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</row>
    <row r="484" spans="1:17" ht="12.7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</row>
    <row r="485" spans="1:17" ht="12.7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</row>
    <row r="486" spans="1:17" ht="12.7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</row>
    <row r="487" spans="1:17" ht="12.7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</row>
    <row r="488" spans="1:17" ht="12.7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</row>
    <row r="489" spans="1:17" ht="12.7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</row>
    <row r="490" spans="1:17" ht="12.7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</row>
    <row r="491" spans="1:17" ht="12.7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</row>
    <row r="492" spans="1:17" ht="12.7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</row>
    <row r="493" spans="1:17" ht="12.7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</row>
    <row r="494" spans="1:17" ht="12.7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</row>
    <row r="495" spans="1:17" ht="12.7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</row>
    <row r="496" spans="1:17" ht="12.7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</row>
    <row r="497" spans="1:17" ht="12.7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</row>
    <row r="498" spans="1:17" ht="12.7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</row>
    <row r="499" spans="1:17" ht="12.7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</row>
    <row r="500" spans="1:17" ht="12.7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</row>
    <row r="501" spans="1:17" ht="12.7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</row>
    <row r="502" spans="1:17" ht="12.7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</row>
    <row r="503" spans="1:17" ht="12.7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</row>
    <row r="504" spans="1:17" ht="12.7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</row>
    <row r="505" spans="1:17" ht="12.7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</row>
    <row r="506" spans="1:17" ht="12.7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</row>
    <row r="507" spans="1:17" ht="12.7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</row>
    <row r="508" spans="1:17" ht="12.7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</row>
    <row r="509" spans="1:17" ht="12.7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</row>
    <row r="510" spans="1:17" ht="12.7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</row>
    <row r="511" spans="1:17" ht="12.7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</row>
    <row r="512" spans="1:17" ht="12.7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</row>
    <row r="513" spans="1:17" ht="12.7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</row>
    <row r="514" spans="1:17" ht="12.7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</row>
    <row r="515" spans="1:17" ht="12.7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</row>
    <row r="516" spans="1:17" ht="12.7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</row>
    <row r="517" spans="1:17" ht="12.7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</row>
    <row r="518" spans="1:17" ht="12.7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</row>
    <row r="519" spans="1:17" ht="12.7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</row>
    <row r="520" spans="1:17" ht="12.7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</row>
    <row r="521" spans="1:17" ht="12.7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</row>
    <row r="522" spans="1:17" ht="12.7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</row>
    <row r="523" spans="1:17" ht="12.7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</row>
    <row r="524" spans="1:17" ht="12.7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</row>
    <row r="525" spans="1:17" ht="12.7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</row>
    <row r="526" spans="1:17" ht="12.7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</row>
    <row r="527" spans="1:17" ht="12.7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</row>
    <row r="528" spans="1:17" ht="12.7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</row>
    <row r="529" spans="1:17" ht="12.7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</row>
    <row r="530" spans="1:17" ht="12.7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</row>
    <row r="531" spans="1:17" ht="12.7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</row>
    <row r="532" spans="1:17" ht="12.7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</row>
    <row r="533" spans="1:17" ht="12.7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</row>
    <row r="534" spans="1:17" ht="12.7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</row>
    <row r="535" spans="1:17" ht="12.7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</row>
    <row r="536" spans="1:17" ht="12.7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</row>
    <row r="537" spans="1:17" ht="12.7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</row>
    <row r="538" spans="1:17" ht="12.7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</row>
    <row r="539" spans="1:17" ht="12.7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</row>
    <row r="540" spans="1:17" ht="12.7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</row>
    <row r="541" spans="1:17" ht="12.7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</row>
    <row r="542" spans="1:17" ht="12.7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</row>
    <row r="543" spans="1:17" ht="12.7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</row>
    <row r="544" spans="1:17" ht="12.7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</row>
    <row r="545" spans="1:17" ht="12.7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</row>
    <row r="546" spans="1:17" ht="12.7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</row>
    <row r="547" spans="1:17" ht="12.7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</row>
    <row r="548" spans="1:17" ht="12.7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</row>
    <row r="549" spans="1:17" ht="12.7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</row>
    <row r="550" spans="1:17" ht="12.7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</row>
    <row r="551" spans="1:17" ht="12.7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</row>
    <row r="552" spans="1:17" ht="12.7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</row>
    <row r="553" spans="1:17" ht="12.7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</row>
    <row r="554" spans="1:17" ht="12.7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</row>
    <row r="555" spans="1:17" ht="12.7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</row>
    <row r="556" spans="1:17" ht="12.7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</row>
    <row r="557" spans="1:17" ht="12.7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</row>
    <row r="558" spans="1:17" ht="12.7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</row>
    <row r="559" spans="1:17" ht="12.7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</row>
    <row r="560" spans="1:17" ht="12.7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</row>
    <row r="561" spans="1:17" ht="12.7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</row>
    <row r="562" spans="1:17" ht="12.7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</row>
    <row r="563" spans="1:17" ht="12.7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</row>
    <row r="564" spans="1:17" ht="12.7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</row>
    <row r="565" spans="1:17" ht="12.7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</row>
    <row r="566" spans="1:17" ht="12.7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</row>
    <row r="567" spans="1:17" ht="12.7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</row>
    <row r="568" spans="1:17" ht="12.7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</row>
    <row r="569" spans="1:17" ht="12.7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</row>
    <row r="570" spans="1:17" ht="12.7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</row>
    <row r="571" spans="1:17" ht="12.7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</row>
    <row r="572" spans="1:17" ht="12.7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</row>
    <row r="573" spans="1:17" ht="12.7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</row>
    <row r="574" spans="1:17" ht="12.7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</row>
    <row r="575" spans="1:17" ht="12.7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</row>
    <row r="576" spans="1:17" ht="12.7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</row>
    <row r="577" spans="1:17" ht="12.7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</row>
    <row r="578" spans="1:17" ht="12.7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</row>
    <row r="579" spans="1:17" ht="12.7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</row>
    <row r="580" spans="1:17" ht="12.7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</row>
    <row r="581" spans="1:17" ht="12.7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</row>
    <row r="582" spans="1:17" ht="12.7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</row>
    <row r="583" spans="1:17" ht="12.7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</row>
    <row r="584" spans="1:17" ht="12.7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</row>
    <row r="585" spans="1:17" ht="12.7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</row>
    <row r="586" spans="1:17" ht="12.75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</row>
    <row r="587" spans="1:17" ht="12.7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</row>
    <row r="588" spans="1:17" ht="12.75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</row>
    <row r="589" spans="1:17" ht="12.75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</row>
    <row r="590" spans="1:17" ht="12.7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</row>
    <row r="591" spans="1:17" ht="12.75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</row>
    <row r="592" spans="1:17" ht="12.75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</row>
    <row r="593" spans="1:17" ht="12.75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</row>
    <row r="594" spans="1:17" ht="12.75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</row>
    <row r="595" spans="1:17" ht="12.7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</row>
    <row r="596" spans="1:17" ht="12.75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</row>
    <row r="597" spans="1:17" ht="12.75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</row>
    <row r="598" spans="1:17" ht="12.75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</row>
    <row r="599" spans="1:17" ht="12.75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</row>
    <row r="600" spans="1:17" ht="12.75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</row>
    <row r="601" spans="1:17" ht="12.75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</row>
    <row r="602" spans="1:17" ht="12.75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</row>
    <row r="603" spans="1:17" ht="12.75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</row>
    <row r="604" spans="1:17" ht="12.75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</row>
    <row r="605" spans="1:17" ht="12.75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</row>
    <row r="606" spans="1:17" ht="12.75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</row>
    <row r="607" spans="1:17" ht="12.75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</row>
    <row r="608" spans="1:17" ht="12.75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</row>
    <row r="609" spans="1:17" ht="12.75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</row>
    <row r="610" spans="1:17" ht="12.75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</row>
    <row r="611" spans="1:17" ht="12.75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</row>
    <row r="612" spans="1:17" ht="12.75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</row>
    <row r="613" spans="1:17" ht="12.75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</row>
    <row r="614" spans="1:17" ht="12.75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</row>
    <row r="615" spans="1:17" ht="12.7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</row>
    <row r="616" spans="1:17" ht="12.75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</row>
    <row r="617" spans="1:17" ht="12.75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</row>
    <row r="618" spans="1:17" ht="12.75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</row>
    <row r="619" spans="1:17" ht="12.75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</row>
    <row r="620" spans="1:17" ht="12.75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</row>
    <row r="621" spans="1:17" ht="12.75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</row>
    <row r="622" spans="1:17" ht="12.75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</row>
    <row r="623" spans="1:17" ht="12.75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</row>
    <row r="624" spans="1:17" ht="12.75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</row>
    <row r="625" spans="1:17" ht="12.75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</row>
    <row r="626" spans="1:17" ht="12.75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</row>
    <row r="627" spans="1:17" ht="12.75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</row>
    <row r="628" spans="1:17" ht="12.75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</row>
    <row r="629" spans="1:17" ht="12.75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</row>
    <row r="630" spans="1:17" ht="12.75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</row>
    <row r="631" spans="1:17" ht="12.75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</row>
    <row r="632" spans="1:17" ht="12.75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</row>
    <row r="633" spans="1:17" ht="12.75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</row>
    <row r="634" spans="1:17" ht="12.75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</row>
    <row r="635" spans="1:17" ht="12.7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</row>
    <row r="636" spans="1:17" ht="12.75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</row>
    <row r="637" spans="1:17" ht="12.75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</row>
    <row r="638" spans="1:17" ht="12.75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</row>
    <row r="639" spans="1:17" ht="12.75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</row>
    <row r="640" spans="1:17" ht="12.75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</row>
    <row r="641" spans="1:17" ht="12.75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</row>
    <row r="642" spans="1:17" ht="12.75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</row>
    <row r="643" spans="1:17" ht="12.75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</row>
    <row r="644" spans="1:17" ht="12.75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</row>
    <row r="645" spans="1:17" ht="12.7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</row>
    <row r="646" spans="1:17" ht="12.75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</row>
    <row r="647" spans="1:17" ht="12.75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</row>
    <row r="648" spans="1:17" ht="12.75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</row>
    <row r="649" spans="1:17" ht="12.75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</row>
    <row r="650" spans="1:17" ht="12.75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</row>
    <row r="651" spans="1:17" ht="12.75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</row>
    <row r="652" spans="1:17" ht="12.75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</row>
    <row r="653" spans="1:17" ht="12.75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</row>
    <row r="654" spans="1:17" ht="12.75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</row>
    <row r="655" spans="1:17" ht="12.75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</row>
    <row r="656" spans="1:17" ht="12.75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</row>
    <row r="657" spans="1:17" ht="12.75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</row>
    <row r="658" spans="1:17" ht="12.75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</row>
    <row r="659" spans="1:17" ht="12.75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</row>
    <row r="660" spans="1:17" ht="12.75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</row>
    <row r="661" spans="1:17" ht="12.75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</row>
    <row r="662" spans="1:17" ht="12.75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</row>
    <row r="663" spans="1:17" ht="12.75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</row>
    <row r="664" spans="1:17" ht="12.75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</row>
    <row r="665" spans="1:17" ht="12.7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</row>
    <row r="666" spans="1:17" ht="12.75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</row>
    <row r="667" spans="1:17" ht="12.75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</row>
    <row r="668" spans="1:17" ht="12.75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</row>
    <row r="669" spans="1:17" ht="12.75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</row>
    <row r="670" spans="1:17" ht="12.75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</row>
    <row r="671" spans="1:17" ht="12.75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</row>
    <row r="672" spans="1:17" ht="12.75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</row>
    <row r="673" spans="1:17" ht="12.75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</row>
    <row r="674" spans="1:17" ht="12.75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</row>
    <row r="675" spans="1:17" ht="12.75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</row>
    <row r="676" spans="1:17" ht="12.75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</row>
    <row r="677" spans="1:17" ht="12.75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</row>
    <row r="678" spans="1:17" ht="12.75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</row>
    <row r="679" spans="1:17" ht="12.75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</row>
    <row r="680" spans="1:17" ht="12.75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</row>
    <row r="681" spans="1:17" ht="12.75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</row>
    <row r="682" spans="1:17" ht="12.75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</row>
    <row r="683" spans="1:17" ht="12.75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</row>
    <row r="684" spans="1:17" ht="12.75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</row>
    <row r="685" spans="1:17" ht="12.75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</row>
    <row r="686" spans="1:17" ht="12.75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</row>
    <row r="687" spans="1:17" ht="12.75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</row>
    <row r="688" spans="1:17" ht="12.75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</row>
    <row r="689" spans="1:17" ht="12.75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</row>
    <row r="690" spans="1:17" ht="12.75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</row>
    <row r="691" spans="1:17" ht="12.75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</row>
    <row r="692" spans="1:17" ht="12.75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</row>
    <row r="693" spans="1:17" ht="12.75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</row>
    <row r="694" spans="1:17" ht="12.75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</row>
    <row r="695" spans="1:17" ht="12.7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</row>
    <row r="696" spans="1:17" ht="12.75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</row>
    <row r="697" spans="1:17" ht="12.75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</row>
    <row r="698" spans="1:17" ht="12.75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</row>
    <row r="699" spans="1:17" ht="12.75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</row>
    <row r="700" spans="1:17" ht="12.75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</row>
    <row r="701" spans="1:17" ht="12.75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</row>
    <row r="702" spans="1:17" ht="12.75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</row>
    <row r="703" spans="1:17" ht="12.75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</row>
    <row r="704" spans="1:17" ht="12.75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</row>
    <row r="705" spans="1:17" ht="12.7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</row>
    <row r="706" spans="1:17" ht="12.75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</row>
    <row r="707" spans="1:17" ht="12.75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</row>
    <row r="708" spans="1:17" ht="12.75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</row>
    <row r="709" spans="1:17" ht="12.75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</row>
    <row r="710" spans="1:17" ht="12.75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</row>
    <row r="711" spans="1:17" ht="12.75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</row>
    <row r="712" spans="1:17" ht="12.75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</row>
    <row r="713" spans="1:17" ht="12.75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</row>
    <row r="714" spans="1:17" ht="12.75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</row>
    <row r="715" spans="1:17" ht="12.75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</row>
    <row r="716" spans="1:17" ht="12.75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</row>
    <row r="717" spans="1:17" ht="12.75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</row>
    <row r="718" spans="1:17" ht="12.75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</row>
    <row r="719" spans="1:17" ht="12.75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</row>
    <row r="720" spans="1:17" ht="12.75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</row>
    <row r="721" spans="1:17" ht="12.75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</row>
    <row r="722" spans="1:17" ht="12.75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</row>
    <row r="723" spans="1:17" ht="12.75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</row>
    <row r="724" spans="1:17" ht="12.75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</row>
    <row r="725" spans="1:17" ht="12.75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</row>
    <row r="726" spans="1:17" ht="12.75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</row>
    <row r="727" spans="1:17" ht="12.75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</row>
    <row r="728" spans="1:17" ht="12.75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</row>
    <row r="729" spans="1:17" ht="12.75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</row>
    <row r="730" spans="1:17" ht="12.75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</row>
    <row r="731" spans="1:17" ht="12.75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</row>
    <row r="732" spans="1:17" ht="12.75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</row>
    <row r="733" spans="1:17" ht="12.75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</row>
    <row r="734" spans="1:17" ht="12.75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</row>
    <row r="735" spans="1:17" ht="12.75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</row>
    <row r="736" spans="1:17" ht="12.75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</row>
    <row r="737" spans="1:17" ht="12.75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</row>
    <row r="738" spans="1:17" ht="12.75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</row>
    <row r="739" spans="1:17" ht="12.75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</row>
    <row r="740" spans="1:17" ht="12.75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</row>
    <row r="741" spans="1:17" ht="12.75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</row>
    <row r="742" spans="1:17" ht="12.75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</row>
    <row r="743" spans="1:17" ht="12.75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</row>
    <row r="744" spans="1:17" ht="12.75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</row>
    <row r="745" spans="1:17" ht="12.75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</row>
    <row r="746" spans="1:17" ht="12.75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</row>
    <row r="747" spans="1:17" ht="12.75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</row>
    <row r="748" spans="1:17" ht="12.75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</row>
    <row r="749" spans="1:17" ht="12.75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</row>
    <row r="750" spans="1:17" ht="12.75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</row>
    <row r="751" spans="1:17" ht="12.75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</row>
    <row r="752" spans="1:17" ht="12.75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</row>
    <row r="753" spans="1:17" ht="12.75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</row>
    <row r="754" spans="1:17" ht="12.75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</row>
    <row r="755" spans="1:17" ht="12.7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</row>
    <row r="756" spans="1:17" ht="12.75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</row>
    <row r="757" spans="1:17" ht="12.75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</row>
    <row r="758" spans="1:17" ht="12.75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</row>
    <row r="759" spans="1:17" ht="12.75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</row>
    <row r="760" spans="1:17" ht="12.75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</row>
    <row r="761" spans="1:17" ht="12.75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</row>
    <row r="762" spans="1:17" ht="12.75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</row>
    <row r="763" spans="1:17" ht="12.75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</row>
    <row r="764" spans="1:17" ht="12.75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</row>
    <row r="765" spans="1:17" ht="12.7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</row>
    <row r="766" spans="1:17" ht="12.75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</row>
    <row r="767" spans="1:17" ht="12.75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</row>
    <row r="768" spans="1:17" ht="12.75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</row>
    <row r="769" spans="1:17" ht="12.75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</row>
    <row r="770" spans="1:17" ht="12.75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</row>
    <row r="771" spans="1:17" ht="12.75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</row>
    <row r="772" spans="1:17" ht="12.75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</row>
    <row r="773" spans="1:17" ht="12.75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</row>
    <row r="774" spans="1:17" ht="12.75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</row>
    <row r="775" spans="1:17" ht="12.75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</row>
    <row r="776" spans="1:17" ht="12.75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</row>
    <row r="777" spans="1:17" ht="12.75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</row>
    <row r="778" spans="1:17" ht="12.75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</row>
    <row r="779" spans="1:17" ht="12.75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</row>
    <row r="780" spans="1:17" ht="12.75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</row>
    <row r="781" spans="1:17" ht="12.75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</row>
    <row r="782" spans="1:17" ht="12.75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</row>
    <row r="783" spans="1:17" ht="12.75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</row>
    <row r="784" spans="1:17" ht="12.75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</row>
    <row r="785" spans="1:17" ht="12.75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</row>
    <row r="786" spans="1:17" ht="12.75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</row>
    <row r="787" spans="1:17" ht="12.75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</row>
    <row r="788" spans="1:17" ht="12.75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</row>
    <row r="789" spans="1:17" ht="12.75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</row>
    <row r="790" spans="1:17" ht="12.75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</row>
    <row r="791" spans="1:17" ht="12.75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</row>
    <row r="792" spans="1:17" ht="12.75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</row>
    <row r="793" spans="1:17" ht="12.75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</row>
    <row r="794" spans="1:17" ht="12.75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</row>
    <row r="795" spans="1:17" ht="12.7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</row>
    <row r="796" spans="1:17" ht="12.75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</row>
    <row r="797" spans="1:17" ht="12.75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</row>
    <row r="798" spans="1:17" ht="12.75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</row>
    <row r="799" spans="1:17" ht="12.75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</row>
    <row r="800" spans="1:17" ht="12.75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</row>
    <row r="801" spans="1:17" ht="12.75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</row>
    <row r="802" spans="1:17" ht="12.75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</row>
    <row r="803" spans="1:17" ht="12.75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</row>
    <row r="804" spans="1:17" ht="12.7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</row>
    <row r="805" spans="1:17" ht="12.7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</row>
    <row r="806" spans="1:17" ht="12.75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</row>
    <row r="807" spans="1:17" ht="12.75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</row>
    <row r="808" spans="1:17" ht="12.75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</row>
    <row r="809" spans="1:17" ht="12.7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</row>
    <row r="810" spans="1:17" ht="12.7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</row>
    <row r="811" spans="1:17" ht="12.7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</row>
    <row r="812" spans="1:17" ht="12.75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</row>
    <row r="813" spans="1:17" ht="12.75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</row>
    <row r="814" spans="1:17" ht="12.7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</row>
    <row r="815" spans="1:17" ht="12.7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</row>
    <row r="816" spans="1:17" ht="12.75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</row>
    <row r="817" spans="1:17" ht="12.75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</row>
    <row r="818" spans="1:17" ht="12.75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</row>
    <row r="819" spans="1:17" ht="12.75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</row>
    <row r="820" spans="1:17" ht="12.7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</row>
    <row r="821" spans="1:17" ht="12.75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</row>
    <row r="822" spans="1:17" ht="12.75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</row>
    <row r="823" spans="1:17" ht="12.75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</row>
    <row r="824" spans="1:17" ht="12.75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</row>
    <row r="825" spans="1:17" ht="12.75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</row>
    <row r="826" spans="1:17" ht="12.75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</row>
    <row r="827" spans="1:17" ht="12.75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</row>
    <row r="828" spans="1:17" ht="12.75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</row>
    <row r="829" spans="1:17" ht="12.75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</row>
    <row r="830" spans="1:17" ht="12.75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</row>
    <row r="831" spans="1:17" ht="12.75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</row>
    <row r="832" spans="1:17" ht="12.75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</row>
    <row r="833" spans="1:17" ht="12.75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</row>
    <row r="834" spans="1:17" ht="12.75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</row>
    <row r="835" spans="1:17" ht="12.7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</row>
    <row r="836" spans="1:17" ht="12.75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</row>
    <row r="837" spans="1:17" ht="12.75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</row>
    <row r="838" spans="1:17" ht="12.75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</row>
    <row r="839" spans="1:17" ht="12.75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</row>
    <row r="840" spans="1:17" ht="12.75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</row>
    <row r="841" spans="1:17" ht="12.75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</row>
    <row r="842" spans="1:17" ht="12.75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</row>
    <row r="843" spans="1:17" ht="12.75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</row>
    <row r="844" spans="1:17" ht="12.75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</row>
    <row r="845" spans="1:17" ht="12.75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</row>
    <row r="846" spans="1:17" ht="12.75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</row>
    <row r="847" spans="1:17" ht="12.75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</row>
    <row r="848" spans="1:17" ht="12.75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</row>
    <row r="849" spans="1:17" ht="12.75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</row>
    <row r="850" spans="1:17" ht="12.75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</row>
    <row r="851" spans="1:17" ht="12.75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</row>
    <row r="852" spans="1:17" ht="12.75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</row>
    <row r="853" spans="1:17" ht="12.75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</row>
    <row r="854" spans="1:17" ht="12.75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</row>
    <row r="855" spans="1:17" ht="12.75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</row>
    <row r="856" spans="1:17" ht="12.75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</row>
    <row r="857" spans="1:17" ht="12.75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</row>
    <row r="858" spans="1:17" ht="12.75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</row>
    <row r="859" spans="1:17" ht="12.75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</row>
    <row r="860" spans="1:17" ht="12.75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</row>
    <row r="861" spans="1:17" ht="12.75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</row>
    <row r="862" spans="1:17" ht="12.75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</row>
    <row r="863" spans="1:17" ht="12.75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</row>
    <row r="864" spans="1:17" ht="12.75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</row>
    <row r="865" spans="1:17" ht="12.75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</row>
    <row r="866" spans="1:17" ht="12.75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</row>
    <row r="867" spans="1:17" ht="12.75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</row>
    <row r="868" spans="1:17" ht="12.75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</row>
    <row r="869" spans="1:17" ht="12.75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</row>
    <row r="870" spans="1:17" ht="12.75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</row>
    <row r="871" spans="1:17" ht="12.75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</row>
    <row r="872" spans="1:17" ht="12.75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</row>
    <row r="873" spans="1:17" ht="12.75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</row>
    <row r="874" spans="1:17" ht="12.75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</row>
    <row r="875" spans="1:17" ht="12.75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</row>
    <row r="876" spans="1:17" ht="12.75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</row>
    <row r="877" spans="1:17" ht="12.75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</row>
    <row r="878" spans="1:17" ht="12.75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</row>
    <row r="879" spans="1:17" ht="12.75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</row>
    <row r="880" spans="1:17" ht="12.75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</row>
    <row r="881" spans="1:17" ht="12.75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</row>
    <row r="882" spans="1:17" ht="12.75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</row>
    <row r="883" spans="1:17" ht="12.75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</row>
    <row r="884" spans="1:17" ht="12.75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</row>
    <row r="885" spans="1:17" ht="12.75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</row>
    <row r="886" spans="1:17" ht="12.75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</row>
    <row r="887" spans="1:17" ht="12.75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</row>
    <row r="888" spans="1:17" ht="12.75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</row>
    <row r="889" spans="1:17" ht="12.75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</row>
    <row r="890" spans="1:17" ht="12.7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</row>
    <row r="891" spans="1:17" ht="12.75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</row>
    <row r="892" spans="1:17" ht="12.75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</row>
    <row r="893" spans="1:17" ht="12.75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</row>
    <row r="894" spans="1:17" ht="12.7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</row>
    <row r="895" spans="1:17" ht="12.7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</row>
    <row r="896" spans="1:17" ht="12.75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</row>
    <row r="897" spans="1:17" ht="12.75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</row>
    <row r="898" spans="1:17" ht="12.75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</row>
    <row r="899" spans="1:17" ht="12.75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</row>
    <row r="900" spans="1:17" ht="12.7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</row>
    <row r="901" spans="1:17" ht="12.75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</row>
    <row r="902" spans="1:17" ht="12.75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</row>
    <row r="903" spans="1:17" ht="12.75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</row>
    <row r="904" spans="1:17" ht="12.75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</row>
    <row r="905" spans="1:17" ht="12.7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</row>
    <row r="906" spans="1:17" ht="12.75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</row>
    <row r="907" spans="1:17" ht="12.75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</row>
    <row r="908" spans="1:17" ht="12.75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</row>
    <row r="909" spans="1:17" ht="12.75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</row>
    <row r="910" spans="1:17" ht="12.75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</row>
    <row r="911" spans="1:17" ht="12.75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</row>
    <row r="912" spans="1:17" ht="12.75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</row>
    <row r="913" spans="1:17" ht="12.7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</row>
    <row r="914" spans="1:17" ht="12.75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</row>
    <row r="915" spans="1:17" ht="12.7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</row>
    <row r="916" spans="1:17" ht="12.75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</row>
    <row r="917" spans="1:17" ht="12.7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</row>
    <row r="918" spans="1:17" ht="12.7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</row>
    <row r="919" spans="1:17" ht="12.7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</row>
    <row r="920" spans="1:17" ht="12.7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</row>
    <row r="921" spans="1:17" ht="12.7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</row>
    <row r="922" spans="1:17" ht="12.7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</row>
    <row r="923" spans="1:17" ht="12.7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</row>
    <row r="924" spans="1:17" ht="12.7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</row>
    <row r="925" spans="1:17" ht="12.7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</row>
    <row r="926" spans="1:17" ht="12.7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</row>
    <row r="927" spans="1:17" ht="12.7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</row>
    <row r="928" spans="1:17" ht="12.7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</row>
    <row r="929" spans="1:17" ht="12.7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</row>
    <row r="930" spans="1:17" ht="12.7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</row>
    <row r="931" spans="1:17" ht="12.7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</row>
    <row r="932" spans="1:17" ht="12.7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</row>
    <row r="933" spans="1:17" ht="12.7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</row>
    <row r="934" spans="1:17" ht="12.75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</row>
    <row r="935" spans="1:17" ht="12.7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</row>
    <row r="936" spans="1:17" ht="12.75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</row>
    <row r="937" spans="1:17" ht="12.7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</row>
    <row r="938" spans="1:17" ht="12.75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</row>
    <row r="939" spans="1:17" ht="12.7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</row>
    <row r="940" spans="1:17" ht="12.75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</row>
    <row r="941" spans="1:17" ht="12.7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</row>
    <row r="942" spans="1:17" ht="12.75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</row>
    <row r="943" spans="1:17" ht="12.75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</row>
    <row r="944" spans="1:17" ht="12.75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</row>
    <row r="945" spans="1:17" ht="12.7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</row>
    <row r="946" spans="1:17" ht="12.75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</row>
    <row r="947" spans="1:17" ht="12.75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</row>
    <row r="948" spans="1:17" ht="12.75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</row>
    <row r="949" spans="1:17" ht="12.7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</row>
    <row r="950" spans="1:17" ht="12.75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</row>
    <row r="951" spans="1:17" ht="12.75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</row>
    <row r="952" spans="1:17" ht="12.75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</row>
    <row r="953" spans="1:17" ht="12.7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</row>
    <row r="954" spans="1:17" ht="12.75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</row>
    <row r="955" spans="1:17" ht="12.7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</row>
    <row r="956" spans="1:17" ht="12.7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</row>
    <row r="957" spans="1:17" ht="12.75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</row>
    <row r="958" spans="1:17" ht="12.75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</row>
    <row r="959" spans="1:17" ht="12.7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</row>
    <row r="960" spans="1:17" ht="12.75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</row>
    <row r="961" spans="1:17" ht="12.75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</row>
    <row r="962" spans="1:17" ht="12.7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</row>
    <row r="963" spans="1:17" ht="12.75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</row>
    <row r="964" spans="1:17" ht="12.7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</row>
    <row r="965" spans="1:17" ht="12.75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</row>
    <row r="966" spans="1:17" ht="12.75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</row>
    <row r="967" spans="1:17" ht="12.7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</row>
    <row r="968" spans="1:17" ht="12.75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</row>
    <row r="969" spans="1:17" ht="12.7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</row>
    <row r="970" spans="1:17" ht="12.75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</row>
    <row r="971" spans="1:17" ht="12.7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</row>
    <row r="972" spans="1:17" ht="12.7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</row>
    <row r="973" spans="1:17" ht="12.75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</row>
    <row r="974" spans="1:17" ht="12.7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</row>
    <row r="975" spans="1:17" ht="12.7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</row>
    <row r="976" spans="1:17" ht="12.7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</row>
    <row r="977" spans="1:17" ht="12.7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</row>
    <row r="978" spans="1:17" ht="12.7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</row>
    <row r="979" spans="1:17" ht="12.7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</row>
    <row r="980" spans="1:17" ht="12.7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</row>
    <row r="981" spans="1:17" ht="12.7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</row>
    <row r="982" spans="1:17" ht="12.7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</row>
    <row r="983" spans="1:17" ht="12.7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</row>
    <row r="984" spans="1:17" ht="12.7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</row>
    <row r="985" spans="1:17" ht="12.7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</row>
    <row r="986" spans="1:17" ht="12.7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</row>
    <row r="987" spans="1:17" ht="12.7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</row>
    <row r="988" spans="1:17" ht="12.7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</row>
    <row r="989" spans="1:17" ht="12.7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</row>
    <row r="990" spans="1:17" ht="12.7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</row>
    <row r="991" spans="1:17" ht="12.7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</row>
    <row r="992" spans="1:17" ht="12.7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</row>
    <row r="993" spans="1:17" ht="12.7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</row>
    <row r="994" spans="1:17" ht="12.7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</row>
    <row r="995" spans="1:17" ht="12.75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</row>
    <row r="996" spans="1:17" ht="12.75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</row>
    <row r="997" spans="1:17" ht="12.75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</row>
    <row r="998" spans="1:17" ht="12.75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</row>
    <row r="999" spans="1:17" ht="12.75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</row>
    <row r="1000" spans="1:17" ht="12.75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</row>
    <row r="1001" spans="1:17" ht="12.75">
      <c r="A1001" s="106"/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</row>
    <row r="1002" spans="1:17" ht="12.75">
      <c r="A1002" s="106"/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</row>
    <row r="1003" spans="1:17" ht="12.75">
      <c r="A1003" s="106"/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</row>
    <row r="1004" spans="1:17" ht="12.75">
      <c r="A1004" s="106"/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</row>
    <row r="1005" spans="1:17" ht="12.75">
      <c r="A1005" s="106"/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</row>
    <row r="1006" spans="1:17" ht="12.75">
      <c r="A1006" s="106"/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</row>
    <row r="1007" spans="1:17" ht="12.75">
      <c r="A1007" s="106"/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</row>
    <row r="1008" spans="1:17" ht="12.75">
      <c r="A1008" s="106"/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</row>
    <row r="1009" spans="1:17" ht="12.75">
      <c r="A1009" s="106"/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</row>
    <row r="1010" spans="1:17" ht="12.75">
      <c r="A1010" s="106"/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</row>
    <row r="1011" spans="1:17" ht="12.75">
      <c r="A1011" s="106"/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</row>
    <row r="1012" spans="1:17" ht="12.75">
      <c r="A1012" s="106"/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</row>
    <row r="1013" spans="1:17" ht="12.75">
      <c r="A1013" s="106"/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</row>
    <row r="1014" spans="1:17" ht="12.75">
      <c r="A1014" s="106"/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</row>
    <row r="1015" spans="1:17" ht="12.75">
      <c r="A1015" s="106"/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</row>
    <row r="1016" spans="1:17" ht="12.75">
      <c r="A1016" s="106"/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</row>
    <row r="1017" spans="1:17" ht="12.75">
      <c r="A1017" s="106"/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</row>
    <row r="1018" spans="1:17" ht="12.75">
      <c r="A1018" s="106"/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</row>
    <row r="1019" spans="1:17" ht="12.75">
      <c r="A1019" s="106"/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</row>
    <row r="1020" spans="1:17" ht="12.75">
      <c r="A1020" s="106"/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</row>
    <row r="1021" spans="1:17" ht="12.75">
      <c r="A1021" s="106"/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</row>
    <row r="1022" spans="1:17" ht="12.75">
      <c r="A1022" s="106"/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</row>
    <row r="1023" spans="1:17" ht="12.75">
      <c r="A1023" s="106"/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</row>
    <row r="1024" spans="1:17" ht="12.75">
      <c r="A1024" s="106"/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</row>
    <row r="1025" spans="1:17" ht="12.75">
      <c r="A1025" s="106"/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</row>
    <row r="1026" spans="1:17" ht="12.75">
      <c r="A1026" s="106"/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</row>
    <row r="1027" spans="1:17" ht="12.75">
      <c r="A1027" s="106"/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</row>
    <row r="1028" spans="1:17" ht="12.75">
      <c r="A1028" s="106"/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</row>
    <row r="1029" spans="1:17" ht="12.75">
      <c r="A1029" s="106"/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</row>
    <row r="1030" spans="1:17" ht="12.75">
      <c r="A1030" s="106"/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</row>
    <row r="1031" spans="1:17" ht="12.75">
      <c r="A1031" s="106"/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</row>
    <row r="1032" spans="1:17" ht="12.75">
      <c r="A1032" s="106"/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</row>
    <row r="1033" spans="1:17" ht="12.75">
      <c r="A1033" s="106"/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</row>
    <row r="1034" spans="1:17" ht="12.75">
      <c r="A1034" s="106"/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</row>
    <row r="1035" spans="1:17" ht="12.75">
      <c r="A1035" s="106"/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</row>
    <row r="1036" spans="1:17" ht="12.75">
      <c r="A1036" s="106"/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</row>
    <row r="1037" spans="1:17" ht="12.75">
      <c r="A1037" s="106"/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</row>
    <row r="1038" spans="1:17" ht="12.75">
      <c r="A1038" s="106"/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</row>
    <row r="1039" spans="1:17" ht="12.75">
      <c r="A1039" s="106"/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</row>
    <row r="1040" spans="1:17" ht="12.75">
      <c r="A1040" s="106"/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</row>
    <row r="1041" spans="1:17" ht="12.75">
      <c r="A1041" s="106"/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</row>
    <row r="1042" spans="1:17" ht="12.75">
      <c r="A1042" s="106"/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</row>
    <row r="1043" spans="1:17" ht="12.75">
      <c r="A1043" s="106"/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</row>
    <row r="1044" spans="1:17" ht="12.75">
      <c r="A1044" s="106"/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</row>
    <row r="1045" spans="1:17" ht="12.75">
      <c r="A1045" s="106"/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</row>
    <row r="1046" spans="1:17" ht="12.75">
      <c r="A1046" s="106"/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</row>
    <row r="1047" spans="1:17" ht="12.75">
      <c r="A1047" s="106"/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</row>
    <row r="1048" spans="1:17" ht="12.75">
      <c r="A1048" s="106"/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</row>
    <row r="1049" spans="1:17" ht="12.75">
      <c r="A1049" s="106"/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</row>
    <row r="1050" spans="1:17" ht="12.75">
      <c r="A1050" s="106"/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</row>
    <row r="1051" spans="1:17" ht="12.75">
      <c r="A1051" s="106"/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</row>
    <row r="1052" spans="1:17" ht="12.75">
      <c r="A1052" s="106"/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</row>
    <row r="1053" spans="1:17" ht="12.75">
      <c r="A1053" s="106"/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</row>
    <row r="1054" spans="1:17" ht="12.75">
      <c r="A1054" s="106"/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</row>
    <row r="1055" spans="1:17" ht="12.75">
      <c r="A1055" s="106"/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</row>
    <row r="1056" spans="1:17" ht="12.75">
      <c r="A1056" s="106"/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</row>
    <row r="1057" spans="1:17" ht="12.75">
      <c r="A1057" s="106"/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</row>
    <row r="1058" spans="1:17" ht="12.75">
      <c r="A1058" s="106"/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</row>
    <row r="1059" spans="1:17" ht="12.75">
      <c r="A1059" s="106"/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</row>
    <row r="1060" spans="1:17" ht="12.75">
      <c r="A1060" s="106"/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</row>
    <row r="1061" spans="1:17" ht="12.75">
      <c r="A1061" s="106"/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</row>
    <row r="1062" spans="1:17" ht="12.75">
      <c r="A1062" s="106"/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</row>
    <row r="1063" spans="1:17" ht="12.75">
      <c r="A1063" s="106"/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</row>
    <row r="1064" spans="1:17" ht="12.75">
      <c r="A1064" s="106"/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</row>
    <row r="1065" spans="1:17" ht="12.75">
      <c r="A1065" s="106"/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</row>
    <row r="1066" spans="1:17" ht="12.75">
      <c r="A1066" s="106"/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</row>
    <row r="1067" spans="1:17" ht="12.75">
      <c r="A1067" s="106"/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</row>
    <row r="1068" spans="1:17" ht="12.75">
      <c r="A1068" s="106"/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</row>
    <row r="1069" spans="1:17" ht="12.75">
      <c r="A1069" s="106"/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</row>
    <row r="1070" spans="1:17" ht="12.75">
      <c r="A1070" s="106"/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</row>
    <row r="1071" spans="1:17" ht="12.75">
      <c r="A1071" s="106"/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</row>
    <row r="1072" spans="1:17" ht="12.75">
      <c r="A1072" s="106"/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</row>
    <row r="1073" spans="1:17" ht="12.75">
      <c r="A1073" s="106"/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</row>
    <row r="1074" spans="1:17" ht="12.75">
      <c r="A1074" s="106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</row>
    <row r="1075" spans="1:17" ht="12.75">
      <c r="A1075" s="106"/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</row>
    <row r="1076" spans="1:17" ht="12.75">
      <c r="A1076" s="106"/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</row>
    <row r="1077" spans="1:17" ht="12.75">
      <c r="A1077" s="106"/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</row>
    <row r="1078" spans="1:17" ht="12.75">
      <c r="A1078" s="106"/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</row>
    <row r="1079" spans="1:17" ht="12.75">
      <c r="A1079" s="106"/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</row>
    <row r="1080" spans="1:17" ht="12.75">
      <c r="A1080" s="106"/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</row>
    <row r="1081" spans="1:17" ht="12.75">
      <c r="A1081" s="106"/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</row>
    <row r="1082" spans="1:17" ht="12.75">
      <c r="A1082" s="106"/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</row>
    <row r="1083" spans="1:17" ht="12.75">
      <c r="A1083" s="106"/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</row>
    <row r="1084" spans="1:17" ht="12.75">
      <c r="A1084" s="106"/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</row>
    <row r="1085" spans="1:17" ht="12.75">
      <c r="A1085" s="106"/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</row>
    <row r="1086" spans="1:17" ht="12.75">
      <c r="A1086" s="106"/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</row>
    <row r="1087" spans="1:17" ht="12.75">
      <c r="A1087" s="106"/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</row>
    <row r="1088" spans="1:17" ht="12.75">
      <c r="A1088" s="106"/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</row>
    <row r="1089" spans="1:17" ht="12.75">
      <c r="A1089" s="106"/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</row>
    <row r="1090" spans="1:17" ht="12.75">
      <c r="A1090" s="106"/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</row>
    <row r="1091" spans="1:17" ht="12.75">
      <c r="A1091" s="106"/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</row>
    <row r="1092" spans="1:17" ht="12.75">
      <c r="A1092" s="106"/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</row>
    <row r="1093" spans="1:17" ht="12.75">
      <c r="A1093" s="106"/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</row>
    <row r="1094" spans="1:17" ht="12.75">
      <c r="A1094" s="106"/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</row>
    <row r="1095" spans="1:17" ht="12.75">
      <c r="A1095" s="106"/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</row>
    <row r="1096" spans="1:17" ht="12.75">
      <c r="A1096" s="106"/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</row>
    <row r="1097" spans="1:17" ht="12.75">
      <c r="A1097" s="106"/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</row>
    <row r="1098" spans="1:17" ht="12.75">
      <c r="A1098" s="106"/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</row>
    <row r="1099" spans="1:17" ht="12.75">
      <c r="A1099" s="106"/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</row>
    <row r="1100" spans="1:17" ht="12.75">
      <c r="A1100" s="106"/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</row>
    <row r="1101" spans="1:17" ht="12.75">
      <c r="A1101" s="106"/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</row>
    <row r="1102" spans="1:17" ht="12.75">
      <c r="A1102" s="106"/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</row>
    <row r="1103" spans="1:17" ht="12.75">
      <c r="A1103" s="106"/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</row>
    <row r="1104" spans="1:17" ht="12.75">
      <c r="A1104" s="106"/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</row>
    <row r="1105" spans="1:17" ht="12.75">
      <c r="A1105" s="106"/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</row>
    <row r="1106" spans="1:17" ht="12.75">
      <c r="A1106" s="106"/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</row>
    <row r="1107" spans="1:17" ht="12.75">
      <c r="A1107" s="106"/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</row>
    <row r="1108" spans="1:17" ht="12.75">
      <c r="A1108" s="106"/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</row>
    <row r="1109" spans="1:17" ht="12.75">
      <c r="A1109" s="106"/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</row>
    <row r="1110" spans="1:17" ht="12.75">
      <c r="A1110" s="106"/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</row>
    <row r="1111" spans="1:17" ht="12.75">
      <c r="A1111" s="106"/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</row>
    <row r="1112" spans="1:17" ht="12.75">
      <c r="A1112" s="106"/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</row>
    <row r="1113" spans="1:17" ht="12.75">
      <c r="A1113" s="106"/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</row>
    <row r="1114" spans="1:17" ht="12.75">
      <c r="A1114" s="106"/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</row>
    <row r="1115" spans="1:17" ht="12.75">
      <c r="A1115" s="106"/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</row>
    <row r="1116" spans="1:17" ht="12.75">
      <c r="A1116" s="106"/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</row>
    <row r="1117" spans="1:17" ht="12.75">
      <c r="A1117" s="106"/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</row>
    <row r="1118" spans="1:17" ht="12.75">
      <c r="A1118" s="106"/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</row>
    <row r="1119" spans="1:17" ht="12.75">
      <c r="A1119" s="106"/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</row>
    <row r="1120" spans="1:17" ht="12.75">
      <c r="A1120" s="106"/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</row>
    <row r="1121" spans="1:17" ht="12.75">
      <c r="A1121" s="106"/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</row>
    <row r="1122" spans="1:17" ht="12.75">
      <c r="A1122" s="106"/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</row>
    <row r="1123" spans="1:17" ht="12.75">
      <c r="A1123" s="106"/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</row>
    <row r="1124" spans="1:17" ht="12.75">
      <c r="A1124" s="106"/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</row>
    <row r="1125" spans="1:17" ht="12.75">
      <c r="A1125" s="106"/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</row>
    <row r="1126" spans="1:17" ht="12.75">
      <c r="A1126" s="106"/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</row>
    <row r="1127" spans="1:17" ht="12.75">
      <c r="A1127" s="106"/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</row>
    <row r="1128" spans="1:17" ht="12.75">
      <c r="A1128" s="106"/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</row>
    <row r="1129" spans="1:17" ht="12.75">
      <c r="A1129" s="106"/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</row>
    <row r="1130" spans="1:17" ht="12.75">
      <c r="A1130" s="106"/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</row>
    <row r="1131" spans="1:17" ht="12.75">
      <c r="A1131" s="106"/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</row>
    <row r="1132" spans="1:17" ht="12.75">
      <c r="A1132" s="106"/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</row>
    <row r="1133" spans="1:17" ht="12.75">
      <c r="A1133" s="106"/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</row>
    <row r="1134" spans="1:17" ht="12.75">
      <c r="A1134" s="106"/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</row>
    <row r="1135" spans="1:17" ht="12.75">
      <c r="A1135" s="106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</row>
    <row r="1136" spans="1:17" ht="12.75">
      <c r="A1136" s="106"/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</row>
    <row r="1137" spans="1:17" ht="12.75">
      <c r="A1137" s="106"/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</row>
    <row r="1138" spans="1:17" ht="12.75">
      <c r="A1138" s="106"/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</row>
    <row r="1139" spans="1:17" ht="12.75">
      <c r="A1139" s="106"/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</row>
    <row r="1140" spans="1:17" ht="12.75">
      <c r="A1140" s="106"/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</row>
    <row r="1141" spans="1:17" ht="12.75">
      <c r="A1141" s="106"/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</row>
    <row r="1142" spans="1:17" ht="12.75">
      <c r="A1142" s="106"/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</row>
    <row r="1143" spans="1:17" ht="12.75">
      <c r="A1143" s="106"/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</row>
    <row r="1144" spans="1:17" ht="12.75">
      <c r="A1144" s="106"/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</row>
    <row r="1145" spans="1:17" ht="12.75">
      <c r="A1145" s="106"/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</row>
    <row r="1146" spans="1:17" ht="12.75">
      <c r="A1146" s="106"/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</row>
    <row r="1147" spans="1:17" ht="12.75">
      <c r="A1147" s="106"/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</row>
    <row r="1148" spans="1:17" ht="12.75">
      <c r="A1148" s="106"/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</row>
    <row r="1149" spans="1:17" ht="12.75">
      <c r="A1149" s="106"/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</row>
    <row r="1150" spans="1:17" ht="12.75">
      <c r="A1150" s="106"/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</row>
    <row r="1151" spans="1:17" ht="12.75">
      <c r="A1151" s="106"/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</row>
    <row r="1152" spans="1:17" ht="12.75">
      <c r="A1152" s="106"/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</row>
    <row r="1153" spans="1:17" ht="12.75">
      <c r="A1153" s="106"/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</row>
    <row r="1154" spans="1:17" ht="12.75">
      <c r="A1154" s="106"/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</row>
    <row r="1155" spans="1:17" ht="12.75">
      <c r="A1155" s="106"/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</row>
    <row r="1156" spans="1:17" ht="12.75">
      <c r="A1156" s="106"/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</row>
    <row r="1157" spans="1:17" ht="12.75">
      <c r="A1157" s="106"/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</row>
    <row r="1158" spans="1:17" ht="12.75">
      <c r="A1158" s="106"/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</row>
    <row r="1159" spans="1:17" ht="12.75">
      <c r="A1159" s="106"/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</row>
    <row r="1160" spans="1:17" ht="12.75">
      <c r="A1160" s="106"/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</row>
    <row r="1161" spans="1:17" ht="12.75">
      <c r="A1161" s="106"/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</row>
    <row r="1162" spans="1:17" ht="12.75">
      <c r="A1162" s="106"/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</row>
    <row r="1163" spans="1:17" ht="12.75">
      <c r="A1163" s="106"/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</row>
    <row r="1164" spans="1:17" ht="12.75">
      <c r="A1164" s="106"/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</row>
    <row r="1165" spans="1:17" ht="12.75">
      <c r="A1165" s="106"/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</row>
    <row r="1166" spans="1:17" ht="12.75">
      <c r="A1166" s="106"/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</row>
    <row r="1167" spans="1:17" ht="12.75">
      <c r="A1167" s="106"/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</row>
    <row r="1168" spans="1:17" ht="12.75">
      <c r="A1168" s="106"/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</row>
    <row r="1169" spans="1:17" ht="12.75">
      <c r="A1169" s="106"/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</row>
    <row r="1170" spans="1:17" ht="12.75">
      <c r="A1170" s="106"/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</row>
    <row r="1171" spans="1:17" ht="12.75">
      <c r="A1171" s="106"/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</row>
    <row r="1172" spans="1:17" ht="12.75">
      <c r="A1172" s="106"/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</row>
    <row r="1173" spans="1:17" ht="12.75">
      <c r="A1173" s="106"/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</row>
    <row r="1174" spans="1:17" ht="12.75">
      <c r="A1174" s="106"/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</row>
    <row r="1175" spans="1:17" ht="12.75">
      <c r="A1175" s="106"/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</row>
    <row r="1176" spans="1:17" ht="12.75">
      <c r="A1176" s="106"/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</row>
    <row r="1177" spans="1:17" ht="12.75">
      <c r="A1177" s="106"/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</row>
    <row r="1178" spans="1:17" ht="12.75">
      <c r="A1178" s="106"/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</row>
    <row r="1179" spans="1:17" ht="12.75">
      <c r="A1179" s="106"/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</row>
    <row r="1180" spans="1:17" ht="12.75">
      <c r="A1180" s="106"/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</row>
    <row r="1181" spans="1:17" ht="12.75">
      <c r="A1181" s="106"/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</row>
    <row r="1182" spans="1:17" ht="12.75">
      <c r="A1182" s="106"/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</row>
    <row r="1183" spans="1:17" ht="12.75">
      <c r="A1183" s="106"/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</row>
    <row r="1184" spans="1:17" ht="12.75">
      <c r="A1184" s="106"/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</row>
    <row r="1185" spans="1:17" ht="12.75">
      <c r="A1185" s="106"/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</row>
    <row r="1186" spans="1:17" ht="12.75">
      <c r="A1186" s="106"/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</row>
    <row r="1187" spans="1:17" ht="12.75">
      <c r="A1187" s="106"/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</row>
    <row r="1188" spans="1:17" ht="12.75">
      <c r="A1188" s="106"/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</row>
    <row r="1189" spans="1:17" ht="12.75">
      <c r="A1189" s="106"/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</row>
    <row r="1190" spans="1:17" ht="12.75">
      <c r="A1190" s="106"/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</row>
    <row r="1191" spans="1:17" ht="12.75">
      <c r="A1191" s="106"/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</row>
    <row r="1192" spans="1:17" ht="12.75">
      <c r="A1192" s="106"/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</row>
    <row r="1193" spans="1:17" ht="12.75">
      <c r="A1193" s="106"/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</row>
    <row r="1194" spans="1:17" ht="12.75">
      <c r="A1194" s="106"/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</row>
    <row r="1195" spans="1:17" ht="12.75">
      <c r="A1195" s="106"/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</row>
    <row r="1196" spans="1:17" ht="12.75">
      <c r="A1196" s="106"/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</row>
    <row r="1197" spans="1:17" ht="12.75">
      <c r="A1197" s="106"/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</row>
    <row r="1198" spans="1:17" ht="12.75">
      <c r="A1198" s="106"/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</row>
    <row r="1199" spans="1:17" ht="12.75">
      <c r="A1199" s="106"/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</row>
    <row r="1200" spans="1:17" ht="12.75">
      <c r="A1200" s="106"/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</row>
    <row r="1201" spans="1:17" ht="12.75">
      <c r="A1201" s="106"/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</row>
    <row r="1202" spans="1:17" ht="12.75">
      <c r="A1202" s="106"/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</row>
    <row r="1203" spans="1:17" ht="12.75">
      <c r="A1203" s="106"/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</row>
    <row r="1204" spans="1:17" ht="12.75">
      <c r="A1204" s="106"/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1"/>
  <sheetViews>
    <sheetView workbookViewId="0" topLeftCell="A1">
      <selection activeCell="B24" sqref="B24"/>
    </sheetView>
  </sheetViews>
  <sheetFormatPr defaultColWidth="9.00390625" defaultRowHeight="12.75"/>
  <cols>
    <col min="1" max="1" width="29.875" style="0" customWidth="1"/>
    <col min="2" max="2" width="10.25390625" style="0" customWidth="1"/>
    <col min="3" max="3" width="10.375" style="0" customWidth="1"/>
    <col min="4" max="4" width="10.625" style="0" customWidth="1"/>
    <col min="5" max="5" width="12.75390625" style="0" bestFit="1" customWidth="1"/>
    <col min="6" max="6" width="13.00390625" style="0" customWidth="1"/>
    <col min="7" max="7" width="6.875" style="0" customWidth="1"/>
    <col min="9" max="10" width="10.75390625" style="0" customWidth="1"/>
    <col min="11" max="11" width="9.75390625" style="0" customWidth="1"/>
    <col min="12" max="12" width="13.125" style="0" bestFit="1" customWidth="1"/>
    <col min="13" max="13" width="10.125" style="0" bestFit="1" customWidth="1"/>
  </cols>
  <sheetData>
    <row r="1" spans="1:11" ht="13.5" customHeight="1" thickBot="1">
      <c r="A1" s="105" t="s">
        <v>440</v>
      </c>
      <c r="B1" s="106"/>
      <c r="C1" s="106"/>
      <c r="D1" s="106"/>
      <c r="E1" s="106"/>
      <c r="F1" s="106"/>
      <c r="G1" s="106"/>
      <c r="H1" s="106"/>
      <c r="I1" s="106"/>
      <c r="J1" s="106"/>
      <c r="K1" s="831" t="s">
        <v>35</v>
      </c>
    </row>
    <row r="2" spans="1:11" ht="17.25" thickBot="1" thickTop="1">
      <c r="A2" s="832" t="s">
        <v>59</v>
      </c>
      <c r="B2" s="833" t="s">
        <v>2</v>
      </c>
      <c r="C2" s="834"/>
      <c r="D2" s="834"/>
      <c r="E2" s="834"/>
      <c r="F2" s="834"/>
      <c r="G2" s="835"/>
      <c r="H2" s="836" t="s">
        <v>3</v>
      </c>
      <c r="I2" s="112"/>
      <c r="J2" s="112"/>
      <c r="K2" s="837"/>
    </row>
    <row r="3" spans="1:12" ht="48.75" thickBot="1">
      <c r="A3" s="838" t="s">
        <v>441</v>
      </c>
      <c r="B3" s="839" t="s">
        <v>30</v>
      </c>
      <c r="C3" s="840" t="s">
        <v>31</v>
      </c>
      <c r="D3" s="841" t="s">
        <v>442</v>
      </c>
      <c r="E3" s="841" t="s">
        <v>443</v>
      </c>
      <c r="F3" s="842" t="s">
        <v>444</v>
      </c>
      <c r="G3" s="843" t="s">
        <v>445</v>
      </c>
      <c r="H3" s="844" t="s">
        <v>446</v>
      </c>
      <c r="I3" s="845" t="s">
        <v>447</v>
      </c>
      <c r="J3" s="845" t="s">
        <v>6</v>
      </c>
      <c r="K3" s="846" t="s">
        <v>448</v>
      </c>
      <c r="L3" s="169"/>
    </row>
    <row r="4" spans="1:12" ht="13.5" thickTop="1">
      <c r="A4" s="847" t="s">
        <v>449</v>
      </c>
      <c r="B4" s="848">
        <v>379361</v>
      </c>
      <c r="C4" s="849">
        <v>462206</v>
      </c>
      <c r="D4" s="848">
        <v>462205.62</v>
      </c>
      <c r="E4" s="850">
        <f aca="true" t="shared" si="0" ref="E4:E14">D4/C4*100</f>
        <v>99.99991778557613</v>
      </c>
      <c r="F4" s="851">
        <v>452441.43</v>
      </c>
      <c r="G4" s="852">
        <f>SUM(D4/F4)</f>
        <v>1.0215811138250535</v>
      </c>
      <c r="H4" s="850"/>
      <c r="I4" s="851"/>
      <c r="J4" s="850"/>
      <c r="K4" s="853"/>
      <c r="L4" s="854"/>
    </row>
    <row r="5" spans="1:13" ht="15">
      <c r="A5" s="855" t="s">
        <v>450</v>
      </c>
      <c r="B5" s="856">
        <v>9387</v>
      </c>
      <c r="C5" s="856">
        <v>19387</v>
      </c>
      <c r="D5" s="857">
        <v>19093.66</v>
      </c>
      <c r="E5" s="858">
        <f t="shared" si="0"/>
        <v>98.48692422757517</v>
      </c>
      <c r="F5" s="859">
        <v>32471.97</v>
      </c>
      <c r="G5" s="860">
        <f>SUM(D5/F5)</f>
        <v>0.5880043619158307</v>
      </c>
      <c r="H5" s="858"/>
      <c r="I5" s="859"/>
      <c r="J5" s="858"/>
      <c r="K5" s="861"/>
      <c r="L5" s="862"/>
      <c r="M5" s="863"/>
    </row>
    <row r="6" spans="1:13" ht="12.75">
      <c r="A6" s="855" t="s">
        <v>28</v>
      </c>
      <c r="B6" s="856">
        <v>72673</v>
      </c>
      <c r="C6" s="856">
        <v>70105.6</v>
      </c>
      <c r="D6" s="856">
        <v>66249.04</v>
      </c>
      <c r="E6" s="858">
        <f t="shared" si="0"/>
        <v>94.49892733248126</v>
      </c>
      <c r="F6" s="864">
        <v>80113.23</v>
      </c>
      <c r="G6" s="860">
        <f>SUM(D6/F6)</f>
        <v>0.8269425661654136</v>
      </c>
      <c r="H6" s="858"/>
      <c r="I6" s="864"/>
      <c r="J6" s="858"/>
      <c r="K6" s="861"/>
      <c r="L6" s="854"/>
      <c r="M6" s="863"/>
    </row>
    <row r="7" spans="1:13" ht="12.75">
      <c r="A7" s="855" t="s">
        <v>451</v>
      </c>
      <c r="B7" s="856">
        <v>3</v>
      </c>
      <c r="C7" s="856">
        <v>3</v>
      </c>
      <c r="D7" s="856">
        <v>0.36</v>
      </c>
      <c r="E7" s="858">
        <f t="shared" si="0"/>
        <v>12</v>
      </c>
      <c r="F7" s="858">
        <v>0.78</v>
      </c>
      <c r="G7" s="860">
        <f>SUM(D7/F7)</f>
        <v>0.4615384615384615</v>
      </c>
      <c r="H7" s="858"/>
      <c r="I7" s="858"/>
      <c r="J7" s="858"/>
      <c r="K7" s="861"/>
      <c r="L7" s="854"/>
      <c r="M7" s="863"/>
    </row>
    <row r="8" spans="1:12" ht="12.75">
      <c r="A8" s="855" t="s">
        <v>452</v>
      </c>
      <c r="B8" s="856">
        <v>0</v>
      </c>
      <c r="C8" s="856">
        <v>9822.8</v>
      </c>
      <c r="D8" s="856">
        <v>9096.8</v>
      </c>
      <c r="E8" s="858">
        <f t="shared" si="0"/>
        <v>92.60903204788859</v>
      </c>
      <c r="F8" s="856">
        <v>0</v>
      </c>
      <c r="G8" s="860">
        <v>0</v>
      </c>
      <c r="H8" s="858"/>
      <c r="I8" s="856"/>
      <c r="J8" s="858"/>
      <c r="K8" s="861"/>
      <c r="L8" s="854"/>
    </row>
    <row r="9" spans="1:12" ht="12.75">
      <c r="A9" s="855" t="s">
        <v>453</v>
      </c>
      <c r="B9" s="856">
        <v>4500</v>
      </c>
      <c r="C9" s="856">
        <v>4500</v>
      </c>
      <c r="D9" s="856">
        <v>4492.63</v>
      </c>
      <c r="E9" s="860">
        <f t="shared" si="0"/>
        <v>99.83622222222223</v>
      </c>
      <c r="F9" s="858">
        <v>4055.27</v>
      </c>
      <c r="G9" s="860">
        <f aca="true" t="shared" si="1" ref="G9:G14">SUM(D9/F9)</f>
        <v>1.1078497855876428</v>
      </c>
      <c r="H9" s="858"/>
      <c r="I9" s="858"/>
      <c r="J9" s="858"/>
      <c r="K9" s="861"/>
      <c r="L9" s="854"/>
    </row>
    <row r="10" spans="1:12" ht="12.75">
      <c r="A10" s="855" t="s">
        <v>454</v>
      </c>
      <c r="B10" s="856">
        <v>0</v>
      </c>
      <c r="C10" s="856">
        <v>3738.7</v>
      </c>
      <c r="D10" s="856">
        <v>3738.5</v>
      </c>
      <c r="E10" s="860">
        <f t="shared" si="0"/>
        <v>99.99465054698157</v>
      </c>
      <c r="F10" s="858">
        <v>6062.89</v>
      </c>
      <c r="G10" s="860">
        <f t="shared" si="1"/>
        <v>0.6166201267052511</v>
      </c>
      <c r="H10" s="858"/>
      <c r="I10" s="858"/>
      <c r="J10" s="858"/>
      <c r="K10" s="861"/>
      <c r="L10" s="854"/>
    </row>
    <row r="11" spans="1:12" ht="12.75">
      <c r="A11" s="855" t="s">
        <v>455</v>
      </c>
      <c r="B11" s="856">
        <v>16500</v>
      </c>
      <c r="C11" s="856">
        <v>12500</v>
      </c>
      <c r="D11" s="856">
        <v>11479.43</v>
      </c>
      <c r="E11" s="860">
        <f t="shared" si="0"/>
        <v>91.83544</v>
      </c>
      <c r="F11" s="858">
        <v>7056.36</v>
      </c>
      <c r="G11" s="860">
        <f t="shared" si="1"/>
        <v>1.6268203436332616</v>
      </c>
      <c r="H11" s="858"/>
      <c r="I11" s="858"/>
      <c r="J11" s="858"/>
      <c r="K11" s="861"/>
      <c r="L11" s="854"/>
    </row>
    <row r="12" spans="1:12" ht="12.75">
      <c r="A12" s="855" t="s">
        <v>456</v>
      </c>
      <c r="B12" s="856">
        <v>2500</v>
      </c>
      <c r="C12" s="856">
        <v>4878.4</v>
      </c>
      <c r="D12" s="856">
        <v>4842.27</v>
      </c>
      <c r="E12" s="860">
        <f t="shared" si="0"/>
        <v>99.25938832404069</v>
      </c>
      <c r="F12" s="865">
        <v>3165.36</v>
      </c>
      <c r="G12" s="860">
        <f t="shared" si="1"/>
        <v>1.5297691257866404</v>
      </c>
      <c r="H12" s="858"/>
      <c r="I12" s="865"/>
      <c r="J12" s="858"/>
      <c r="K12" s="861"/>
      <c r="L12" s="854"/>
    </row>
    <row r="13" spans="1:12" ht="12.75">
      <c r="A13" s="855" t="s">
        <v>457</v>
      </c>
      <c r="B13" s="856">
        <v>0</v>
      </c>
      <c r="C13" s="856">
        <v>1.4</v>
      </c>
      <c r="D13" s="866">
        <v>1.37</v>
      </c>
      <c r="E13" s="867">
        <f t="shared" si="0"/>
        <v>97.85714285714288</v>
      </c>
      <c r="F13" s="858">
        <v>98.56</v>
      </c>
      <c r="G13" s="860">
        <f t="shared" si="1"/>
        <v>0.013900162337662338</v>
      </c>
      <c r="H13" s="868"/>
      <c r="I13" s="858"/>
      <c r="J13" s="868"/>
      <c r="K13" s="869"/>
      <c r="L13" s="854"/>
    </row>
    <row r="14" spans="1:12" ht="13.5" thickBot="1">
      <c r="A14" s="870" t="s">
        <v>43</v>
      </c>
      <c r="B14" s="871">
        <f>SUM(B4:B12)</f>
        <v>484924</v>
      </c>
      <c r="C14" s="871">
        <f>SUM(C4:C13)</f>
        <v>587142.9</v>
      </c>
      <c r="D14" s="871">
        <f>SUM(D4:D13)</f>
        <v>581199.68</v>
      </c>
      <c r="E14" s="867">
        <f t="shared" si="0"/>
        <v>98.98777282327693</v>
      </c>
      <c r="F14" s="872">
        <f>SUM(F4:F12)</f>
        <v>585367.29</v>
      </c>
      <c r="G14" s="873">
        <f t="shared" si="1"/>
        <v>0.9928803503865069</v>
      </c>
      <c r="H14" s="872"/>
      <c r="I14" s="872"/>
      <c r="J14" s="872"/>
      <c r="K14" s="874"/>
      <c r="L14" s="854"/>
    </row>
    <row r="15" spans="1:12" ht="13.5" thickBot="1">
      <c r="A15" s="875"/>
      <c r="B15" s="876"/>
      <c r="C15" s="876" t="s">
        <v>18</v>
      </c>
      <c r="D15" s="876"/>
      <c r="E15" s="876"/>
      <c r="F15" s="876"/>
      <c r="G15" s="877"/>
      <c r="H15" s="878" t="s">
        <v>3</v>
      </c>
      <c r="I15" s="141"/>
      <c r="J15" s="141"/>
      <c r="K15" s="495"/>
      <c r="L15" s="854"/>
    </row>
    <row r="16" spans="1:12" ht="48.75" thickBot="1">
      <c r="A16" s="879" t="s">
        <v>77</v>
      </c>
      <c r="B16" s="839" t="s">
        <v>30</v>
      </c>
      <c r="C16" s="840" t="s">
        <v>31</v>
      </c>
      <c r="D16" s="841" t="s">
        <v>447</v>
      </c>
      <c r="E16" s="841" t="s">
        <v>443</v>
      </c>
      <c r="F16" s="842" t="s">
        <v>458</v>
      </c>
      <c r="G16" s="843" t="s">
        <v>445</v>
      </c>
      <c r="H16" s="880" t="s">
        <v>446</v>
      </c>
      <c r="I16" s="845" t="s">
        <v>459</v>
      </c>
      <c r="J16" s="845" t="s">
        <v>6</v>
      </c>
      <c r="K16" s="846" t="s">
        <v>448</v>
      </c>
      <c r="L16" s="854"/>
    </row>
    <row r="17" spans="1:12" ht="13.5" thickTop="1">
      <c r="A17" s="847" t="s">
        <v>460</v>
      </c>
      <c r="B17" s="850">
        <v>65324</v>
      </c>
      <c r="C17" s="850">
        <v>65556</v>
      </c>
      <c r="D17" s="850">
        <v>65556</v>
      </c>
      <c r="E17" s="850">
        <f>D17/C17*100</f>
        <v>100</v>
      </c>
      <c r="F17" s="850">
        <v>63842</v>
      </c>
      <c r="G17" s="881">
        <f>D17/F17</f>
        <v>1.0268475298392907</v>
      </c>
      <c r="H17" s="882">
        <v>37552</v>
      </c>
      <c r="I17" s="858">
        <v>38756</v>
      </c>
      <c r="J17" s="883">
        <f>SUM(I17/H17*100)</f>
        <v>103.2062207072859</v>
      </c>
      <c r="K17" s="884">
        <v>-7</v>
      </c>
      <c r="L17" s="854"/>
    </row>
    <row r="18" spans="1:12" ht="16.5" customHeight="1">
      <c r="A18" s="855" t="s">
        <v>461</v>
      </c>
      <c r="B18" s="858">
        <v>4430</v>
      </c>
      <c r="C18" s="858">
        <v>4430</v>
      </c>
      <c r="D18" s="885">
        <v>4430</v>
      </c>
      <c r="E18" s="885">
        <f>SUM(D18/C18*100)</f>
        <v>100</v>
      </c>
      <c r="F18" s="858">
        <v>4430</v>
      </c>
      <c r="G18" s="860">
        <f>D18/F18</f>
        <v>1</v>
      </c>
      <c r="H18" s="858" t="s">
        <v>416</v>
      </c>
      <c r="I18" s="886" t="s">
        <v>416</v>
      </c>
      <c r="J18" s="858"/>
      <c r="K18" s="861"/>
      <c r="L18" s="169"/>
    </row>
    <row r="19" spans="1:13" ht="12.75">
      <c r="A19" s="887" t="s">
        <v>462</v>
      </c>
      <c r="B19" s="858">
        <v>0</v>
      </c>
      <c r="C19" s="858">
        <v>3500</v>
      </c>
      <c r="D19" s="858">
        <v>3500</v>
      </c>
      <c r="E19" s="858">
        <f aca="true" t="shared" si="2" ref="E19:E25">D19/C19*100</f>
        <v>100</v>
      </c>
      <c r="F19" s="857">
        <v>0</v>
      </c>
      <c r="G19" s="860">
        <v>0</v>
      </c>
      <c r="H19" s="858">
        <v>510</v>
      </c>
      <c r="I19" s="858">
        <v>505</v>
      </c>
      <c r="J19" s="858">
        <f>SUM(I19/H19*100)</f>
        <v>99.01960784313727</v>
      </c>
      <c r="K19" s="888">
        <v>-2</v>
      </c>
      <c r="L19" s="854"/>
      <c r="M19" s="863"/>
    </row>
    <row r="20" spans="1:12" ht="13.5" thickBot="1">
      <c r="A20" s="870" t="s">
        <v>20</v>
      </c>
      <c r="B20" s="872">
        <f>SUM(B17:B18)</f>
        <v>69754</v>
      </c>
      <c r="C20" s="872">
        <f>SUM(C17:C19)</f>
        <v>73486</v>
      </c>
      <c r="D20" s="872">
        <f>SUM(D17:D19)</f>
        <v>73486</v>
      </c>
      <c r="E20" s="872">
        <f t="shared" si="2"/>
        <v>100</v>
      </c>
      <c r="F20" s="872">
        <f>SUM(F17:F19)</f>
        <v>68272</v>
      </c>
      <c r="G20" s="860">
        <f>D20/F20</f>
        <v>1.0763709866416686</v>
      </c>
      <c r="H20" s="872">
        <f>SUM(H17:H18)</f>
        <v>37552</v>
      </c>
      <c r="I20" s="872">
        <v>14712.64</v>
      </c>
      <c r="J20" s="889">
        <f>SUM(I20/H20*100)</f>
        <v>39.17937792927141</v>
      </c>
      <c r="K20" s="890">
        <f>SUM(K17:K19)</f>
        <v>-9</v>
      </c>
      <c r="L20" s="854"/>
    </row>
    <row r="21" spans="1:12" ht="12.75">
      <c r="A21" s="891" t="s">
        <v>81</v>
      </c>
      <c r="B21" s="892">
        <f>SUM(B14+B20)</f>
        <v>554678</v>
      </c>
      <c r="C21" s="892">
        <f>SUM(C14+C20)</f>
        <v>660628.9</v>
      </c>
      <c r="D21" s="851">
        <f>SUM(D20+D14)</f>
        <v>654685.68</v>
      </c>
      <c r="E21" s="851">
        <f t="shared" si="2"/>
        <v>99.10036936016576</v>
      </c>
      <c r="F21" s="851">
        <f>SUM(F20+F14)</f>
        <v>653639.29</v>
      </c>
      <c r="G21" s="893"/>
      <c r="H21" s="894"/>
      <c r="I21" s="895"/>
      <c r="J21" s="896"/>
      <c r="K21" s="501"/>
      <c r="L21" s="854"/>
    </row>
    <row r="22" spans="1:12" ht="12.75">
      <c r="A22" s="855" t="s">
        <v>463</v>
      </c>
      <c r="B22" s="858">
        <v>0</v>
      </c>
      <c r="C22" s="858">
        <v>264.7</v>
      </c>
      <c r="D22" s="858">
        <v>264.74</v>
      </c>
      <c r="E22" s="858">
        <f t="shared" si="2"/>
        <v>100.01511144692105</v>
      </c>
      <c r="F22" s="858">
        <v>1549.983</v>
      </c>
      <c r="G22" s="860">
        <f>D22/F22</f>
        <v>0.17080187331086857</v>
      </c>
      <c r="H22" s="897"/>
      <c r="I22" s="898"/>
      <c r="J22" s="858"/>
      <c r="K22" s="899"/>
      <c r="L22" s="854"/>
    </row>
    <row r="23" spans="1:12" ht="26.25" thickBot="1">
      <c r="A23" s="900" t="s">
        <v>464</v>
      </c>
      <c r="B23" s="872">
        <f>B14+B20+B22</f>
        <v>554678</v>
      </c>
      <c r="C23" s="872">
        <f>C14+C20+C22</f>
        <v>660893.6</v>
      </c>
      <c r="D23" s="872">
        <f>D14+D20+D22</f>
        <v>654950.42</v>
      </c>
      <c r="E23" s="873">
        <f t="shared" si="2"/>
        <v>99.10073573113736</v>
      </c>
      <c r="F23" s="872">
        <f>F14+F20+F22</f>
        <v>655189.273</v>
      </c>
      <c r="G23" s="901">
        <f>D23/F23</f>
        <v>0.9996354442756574</v>
      </c>
      <c r="H23" s="902"/>
      <c r="I23" s="902"/>
      <c r="J23" s="868"/>
      <c r="K23" s="903"/>
      <c r="L23" s="169"/>
    </row>
    <row r="24" spans="1:12" ht="27" customHeight="1" thickBot="1">
      <c r="A24" s="904" t="s">
        <v>465</v>
      </c>
      <c r="B24" s="905">
        <v>139904.5</v>
      </c>
      <c r="C24" s="905">
        <v>152318.6</v>
      </c>
      <c r="D24" s="905">
        <v>34542.03</v>
      </c>
      <c r="E24" s="906">
        <f t="shared" si="2"/>
        <v>22.677486531520113</v>
      </c>
      <c r="F24" s="905">
        <v>41213.06</v>
      </c>
      <c r="G24" s="906">
        <f>D24/F24</f>
        <v>0.8381331063502686</v>
      </c>
      <c r="H24" s="907"/>
      <c r="I24" s="907"/>
      <c r="J24" s="896"/>
      <c r="K24" s="908"/>
      <c r="L24" s="169"/>
    </row>
    <row r="25" spans="1:12" ht="15" customHeight="1" thickBot="1">
      <c r="A25" s="909" t="s">
        <v>466</v>
      </c>
      <c r="B25" s="905">
        <f>B23+B24</f>
        <v>694582.5</v>
      </c>
      <c r="C25" s="905">
        <f>C23+C24</f>
        <v>813212.2</v>
      </c>
      <c r="D25" s="905">
        <f>SUM(D23:D24)</f>
        <v>689492.4500000001</v>
      </c>
      <c r="E25" s="906">
        <f t="shared" si="2"/>
        <v>84.78628948262214</v>
      </c>
      <c r="F25" s="905">
        <v>344793.066</v>
      </c>
      <c r="G25" s="901">
        <f>D25/F25</f>
        <v>1.999728294999993</v>
      </c>
      <c r="H25" s="907"/>
      <c r="I25" s="907"/>
      <c r="J25" s="905"/>
      <c r="K25" s="908"/>
      <c r="L25" s="169"/>
    </row>
    <row r="26" spans="1:12" ht="27.75" customHeight="1">
      <c r="A26" s="106" t="s">
        <v>467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69"/>
    </row>
    <row r="27" spans="1:12" ht="12.75">
      <c r="A27" s="910"/>
      <c r="B27" s="863"/>
      <c r="C27" s="863"/>
      <c r="D27" s="863"/>
      <c r="L27" s="169"/>
    </row>
    <row r="28" spans="1:12" ht="12.75">
      <c r="A28" s="910"/>
      <c r="C28" s="911"/>
      <c r="D28" s="863"/>
      <c r="E28" s="912"/>
      <c r="L28" s="667"/>
    </row>
    <row r="29" spans="1:12" ht="12.75">
      <c r="A29" s="913"/>
      <c r="B29" s="667"/>
      <c r="C29" s="854"/>
      <c r="D29" s="854"/>
      <c r="E29" s="913"/>
      <c r="F29" s="913"/>
      <c r="G29" s="667"/>
      <c r="H29" s="913"/>
      <c r="I29" s="667"/>
      <c r="J29" s="667"/>
      <c r="K29" s="667"/>
      <c r="L29" s="667"/>
    </row>
    <row r="30" spans="1:12" ht="12.75">
      <c r="A30" s="854"/>
      <c r="B30" s="854"/>
      <c r="C30" s="914"/>
      <c r="D30" s="854"/>
      <c r="E30" s="913"/>
      <c r="F30" s="913"/>
      <c r="G30" s="667"/>
      <c r="H30" s="667"/>
      <c r="I30" s="667"/>
      <c r="J30" s="667"/>
      <c r="K30" s="667"/>
      <c r="L30" s="667"/>
    </row>
    <row r="31" spans="1:12" ht="12.75">
      <c r="A31" s="854"/>
      <c r="B31" s="854"/>
      <c r="C31" s="914"/>
      <c r="D31" s="915"/>
      <c r="F31" s="886"/>
      <c r="L31" s="667"/>
    </row>
    <row r="32" spans="1:12" ht="12.75">
      <c r="A32" s="854"/>
      <c r="B32" s="854"/>
      <c r="C32" s="916"/>
      <c r="D32" s="917"/>
      <c r="L32" s="667"/>
    </row>
    <row r="33" spans="1:12" ht="12.75">
      <c r="A33" s="169"/>
      <c r="B33" s="854"/>
      <c r="C33" s="918"/>
      <c r="D33" s="854"/>
      <c r="L33" s="667"/>
    </row>
    <row r="34" spans="1:12" ht="12.75">
      <c r="A34" s="169"/>
      <c r="B34" s="854"/>
      <c r="C34" s="915"/>
      <c r="D34" s="854"/>
      <c r="L34" s="667"/>
    </row>
    <row r="35" spans="1:12" ht="12.75">
      <c r="A35" s="169"/>
      <c r="B35" s="854"/>
      <c r="C35" s="915"/>
      <c r="D35" s="854"/>
      <c r="L35" s="667"/>
    </row>
    <row r="36" spans="1:12" ht="12.75">
      <c r="A36" s="169"/>
      <c r="B36" s="854"/>
      <c r="C36" s="915"/>
      <c r="D36" s="854"/>
      <c r="L36" s="667"/>
    </row>
    <row r="37" spans="1:12" ht="12.75">
      <c r="A37" s="169"/>
      <c r="B37" s="854"/>
      <c r="C37" s="915"/>
      <c r="D37" s="854"/>
      <c r="L37" s="667"/>
    </row>
    <row r="38" spans="1:12" ht="12.75">
      <c r="A38" s="169"/>
      <c r="B38" s="854"/>
      <c r="C38" s="915"/>
      <c r="D38" s="854"/>
      <c r="L38" s="667"/>
    </row>
    <row r="39" spans="1:12" ht="12.75">
      <c r="A39" s="169"/>
      <c r="B39" s="854"/>
      <c r="C39" s="915"/>
      <c r="D39" s="854"/>
      <c r="L39" s="667"/>
    </row>
    <row r="40" spans="1:12" ht="12.75">
      <c r="A40" s="204"/>
      <c r="B40" s="854"/>
      <c r="C40" s="915"/>
      <c r="D40" s="854"/>
      <c r="L40" s="667"/>
    </row>
    <row r="41" spans="1:12" ht="12.75">
      <c r="A41" s="667"/>
      <c r="B41" s="667"/>
      <c r="C41" s="667"/>
      <c r="D41" s="667"/>
      <c r="L41" s="667"/>
    </row>
    <row r="42" spans="1:12" ht="12.75">
      <c r="A42" s="667"/>
      <c r="B42" s="667"/>
      <c r="C42" s="667"/>
      <c r="D42" s="667"/>
      <c r="L42" s="667"/>
    </row>
    <row r="43" spans="1:12" ht="12.75">
      <c r="A43" s="667"/>
      <c r="B43" s="667"/>
      <c r="C43" s="667"/>
      <c r="D43" s="667"/>
      <c r="L43" s="667"/>
    </row>
    <row r="44" spans="1:12" ht="12.75">
      <c r="A44" s="667"/>
      <c r="B44" s="667"/>
      <c r="C44" s="667"/>
      <c r="D44" s="667"/>
      <c r="L44" s="667"/>
    </row>
    <row r="45" spans="1:12" ht="12.75">
      <c r="A45" s="667"/>
      <c r="B45" s="667"/>
      <c r="C45" s="667"/>
      <c r="D45" s="667"/>
      <c r="L45" s="667"/>
    </row>
    <row r="46" spans="1:12" ht="12.75">
      <c r="A46" s="667"/>
      <c r="B46" s="667"/>
      <c r="C46" s="667"/>
      <c r="D46" s="667"/>
      <c r="L46" s="667"/>
    </row>
    <row r="47" spans="1:12" ht="12.75">
      <c r="A47" s="667"/>
      <c r="D47" s="667"/>
      <c r="L47" s="667"/>
    </row>
    <row r="48" spans="1:12" ht="12.75">
      <c r="A48" s="667"/>
      <c r="L48" s="667"/>
    </row>
    <row r="49" spans="1:12" ht="12.75">
      <c r="A49" s="667"/>
      <c r="L49" s="667"/>
    </row>
    <row r="50" spans="1:12" ht="12.75">
      <c r="A50" s="667"/>
      <c r="L50" s="667"/>
    </row>
    <row r="51" spans="1:12" ht="12.75">
      <c r="A51" s="667"/>
      <c r="L51" s="667"/>
    </row>
    <row r="52" spans="1:12" ht="12.75">
      <c r="A52" s="667"/>
      <c r="L52" s="667"/>
    </row>
    <row r="53" spans="1:12" ht="12.75">
      <c r="A53" s="667"/>
      <c r="L53" s="667"/>
    </row>
    <row r="54" spans="1:12" ht="12.75">
      <c r="A54" s="667"/>
      <c r="L54" s="667"/>
    </row>
    <row r="55" spans="1:12" ht="12.75">
      <c r="A55" s="667"/>
      <c r="L55" s="667"/>
    </row>
    <row r="56" spans="1:12" ht="12.75">
      <c r="A56" s="667"/>
      <c r="L56" s="667"/>
    </row>
    <row r="57" spans="1:12" ht="12.75">
      <c r="A57" s="667"/>
      <c r="L57" s="667"/>
    </row>
    <row r="58" spans="1:12" ht="12.75">
      <c r="A58" s="667"/>
      <c r="L58" s="667"/>
    </row>
    <row r="59" spans="1:12" ht="12.75">
      <c r="A59" s="667"/>
      <c r="L59" s="667"/>
    </row>
    <row r="60" spans="1:12" ht="12.75">
      <c r="A60" s="667"/>
      <c r="L60" s="667"/>
    </row>
    <row r="61" spans="1:12" ht="12.75">
      <c r="A61" s="667"/>
      <c r="L61" s="667"/>
    </row>
    <row r="62" spans="1:12" ht="12.75">
      <c r="A62" s="667"/>
      <c r="L62" s="667"/>
    </row>
    <row r="63" spans="1:12" ht="12.75">
      <c r="A63" s="667"/>
      <c r="L63" s="667"/>
    </row>
    <row r="64" ht="12.75">
      <c r="L64" s="667"/>
    </row>
    <row r="65" ht="12.75">
      <c r="L65" s="667"/>
    </row>
    <row r="66" ht="12.75">
      <c r="L66" s="667"/>
    </row>
    <row r="67" ht="12.75">
      <c r="L67" s="667"/>
    </row>
    <row r="68" ht="12.75">
      <c r="L68" s="667"/>
    </row>
    <row r="69" ht="12.75">
      <c r="L69" s="667"/>
    </row>
    <row r="70" ht="12.75">
      <c r="L70" s="667"/>
    </row>
    <row r="71" ht="12.75">
      <c r="L71" s="667"/>
    </row>
    <row r="72" ht="12.75">
      <c r="L72" s="667"/>
    </row>
    <row r="73" ht="12.75">
      <c r="L73" s="667"/>
    </row>
    <row r="74" ht="12.75">
      <c r="L74" s="667"/>
    </row>
    <row r="75" ht="12.75">
      <c r="L75" s="667"/>
    </row>
    <row r="76" ht="12.75">
      <c r="L76" s="667"/>
    </row>
    <row r="77" ht="12.75">
      <c r="L77" s="667"/>
    </row>
    <row r="78" ht="12.75">
      <c r="L78" s="667"/>
    </row>
    <row r="79" ht="12.75">
      <c r="L79" s="667"/>
    </row>
    <row r="80" ht="12.75">
      <c r="L80" s="667"/>
    </row>
    <row r="81" ht="12.75">
      <c r="L81" s="667"/>
    </row>
    <row r="82" ht="12.75">
      <c r="L82" s="667"/>
    </row>
    <row r="83" ht="12.75">
      <c r="L83" s="667"/>
    </row>
    <row r="84" ht="12.75">
      <c r="L84" s="667"/>
    </row>
    <row r="85" ht="12.75">
      <c r="L85" s="667"/>
    </row>
    <row r="86" ht="12.75">
      <c r="L86" s="667"/>
    </row>
    <row r="87" ht="12.75">
      <c r="L87" s="667"/>
    </row>
    <row r="88" ht="12.75">
      <c r="L88" s="667"/>
    </row>
    <row r="89" ht="12.75">
      <c r="L89" s="667"/>
    </row>
    <row r="90" ht="12.75">
      <c r="L90" s="667"/>
    </row>
    <row r="91" ht="12.75">
      <c r="L91" s="667"/>
    </row>
    <row r="92" ht="12.75">
      <c r="L92" s="667"/>
    </row>
    <row r="93" ht="12.75">
      <c r="L93" s="667"/>
    </row>
    <row r="94" ht="12.75">
      <c r="L94" s="667"/>
    </row>
    <row r="95" ht="12.75">
      <c r="L95" s="667"/>
    </row>
    <row r="96" ht="12.75">
      <c r="L96" s="667"/>
    </row>
    <row r="97" ht="12.75">
      <c r="L97" s="667"/>
    </row>
    <row r="98" ht="12.75">
      <c r="L98" s="667"/>
    </row>
    <row r="99" ht="12.75">
      <c r="L99" s="667"/>
    </row>
    <row r="100" ht="12.75">
      <c r="L100" s="667"/>
    </row>
    <row r="101" ht="12.75">
      <c r="L101" s="667"/>
    </row>
    <row r="102" ht="12.75">
      <c r="L102" s="667"/>
    </row>
    <row r="103" ht="12.75">
      <c r="L103" s="667"/>
    </row>
    <row r="104" ht="12.75">
      <c r="L104" s="667"/>
    </row>
    <row r="105" ht="12.75">
      <c r="L105" s="667"/>
    </row>
    <row r="106" ht="12.75">
      <c r="L106" s="667"/>
    </row>
    <row r="107" ht="12.75">
      <c r="L107" s="667"/>
    </row>
    <row r="108" ht="12.75">
      <c r="L108" s="667"/>
    </row>
    <row r="109" ht="12.75">
      <c r="L109" s="667"/>
    </row>
    <row r="110" ht="12.75">
      <c r="L110" s="667"/>
    </row>
    <row r="111" ht="12.75">
      <c r="L111" s="667"/>
    </row>
    <row r="112" ht="12.75">
      <c r="L112" s="667"/>
    </row>
    <row r="113" ht="12.75">
      <c r="L113" s="667"/>
    </row>
    <row r="114" ht="12.75">
      <c r="L114" s="667"/>
    </row>
    <row r="115" ht="12.75">
      <c r="L115" s="667"/>
    </row>
    <row r="116" ht="12.75">
      <c r="L116" s="667"/>
    </row>
    <row r="117" ht="12.75">
      <c r="L117" s="667"/>
    </row>
    <row r="118" ht="12.75">
      <c r="L118" s="667"/>
    </row>
    <row r="119" ht="12.75">
      <c r="L119" s="667"/>
    </row>
    <row r="120" ht="12.75">
      <c r="L120" s="667"/>
    </row>
    <row r="121" ht="12.75">
      <c r="L121" s="667"/>
    </row>
    <row r="122" ht="12.75">
      <c r="L122" s="667"/>
    </row>
    <row r="123" ht="12.75">
      <c r="L123" s="667"/>
    </row>
    <row r="124" ht="12.75">
      <c r="L124" s="667"/>
    </row>
    <row r="125" ht="12.75">
      <c r="L125" s="667"/>
    </row>
    <row r="126" ht="12.75">
      <c r="L126" s="667"/>
    </row>
    <row r="127" ht="12.75">
      <c r="L127" s="667"/>
    </row>
    <row r="128" ht="12.75">
      <c r="L128" s="667"/>
    </row>
    <row r="129" ht="12.75">
      <c r="L129" s="667"/>
    </row>
    <row r="130" ht="12.75">
      <c r="L130" s="667"/>
    </row>
    <row r="131" ht="12.75">
      <c r="L131" s="667"/>
    </row>
    <row r="132" ht="12.75">
      <c r="L132" s="667"/>
    </row>
    <row r="133" ht="12.75">
      <c r="L133" s="667"/>
    </row>
    <row r="134" ht="12.75">
      <c r="L134" s="667"/>
    </row>
    <row r="135" ht="12.75">
      <c r="L135" s="667"/>
    </row>
    <row r="136" ht="12.75">
      <c r="L136" s="667"/>
    </row>
    <row r="137" ht="12.75">
      <c r="L137" s="667"/>
    </row>
    <row r="138" ht="12.75">
      <c r="L138" s="667"/>
    </row>
    <row r="139" ht="12.75">
      <c r="L139" s="667"/>
    </row>
    <row r="140" ht="12.75">
      <c r="L140" s="667"/>
    </row>
    <row r="141" ht="12.75">
      <c r="L141" s="667"/>
    </row>
    <row r="142" ht="12.75">
      <c r="L142" s="667"/>
    </row>
    <row r="143" ht="12.75">
      <c r="L143" s="667"/>
    </row>
    <row r="144" ht="12.75">
      <c r="L144" s="667"/>
    </row>
    <row r="145" ht="12.75">
      <c r="L145" s="667"/>
    </row>
    <row r="146" ht="12.75">
      <c r="L146" s="667"/>
    </row>
    <row r="147" ht="12.75">
      <c r="L147" s="667"/>
    </row>
    <row r="148" ht="12.75">
      <c r="L148" s="667"/>
    </row>
    <row r="149" ht="12.75">
      <c r="L149" s="667"/>
    </row>
    <row r="150" ht="12.75">
      <c r="L150" s="667"/>
    </row>
    <row r="151" ht="12.75">
      <c r="L151" s="667"/>
    </row>
    <row r="152" ht="12.75">
      <c r="L152" s="667"/>
    </row>
    <row r="153" ht="12.75">
      <c r="L153" s="667"/>
    </row>
    <row r="154" ht="12.75">
      <c r="L154" s="667"/>
    </row>
    <row r="155" ht="12.75">
      <c r="L155" s="667"/>
    </row>
    <row r="156" ht="12.75">
      <c r="L156" s="667"/>
    </row>
    <row r="157" ht="12.75">
      <c r="L157" s="667"/>
    </row>
    <row r="158" ht="12.75">
      <c r="L158" s="667"/>
    </row>
    <row r="159" ht="12.75">
      <c r="L159" s="667"/>
    </row>
    <row r="160" ht="12.75">
      <c r="L160" s="667"/>
    </row>
    <row r="161" ht="12.75">
      <c r="L161" s="667"/>
    </row>
    <row r="162" ht="12.75">
      <c r="L162" s="667"/>
    </row>
    <row r="163" ht="12.75">
      <c r="L163" s="667"/>
    </row>
    <row r="164" ht="12.75">
      <c r="L164" s="667"/>
    </row>
    <row r="165" ht="12.75">
      <c r="L165" s="667"/>
    </row>
    <row r="166" ht="12.75">
      <c r="L166" s="667"/>
    </row>
    <row r="167" ht="12.75">
      <c r="L167" s="667"/>
    </row>
    <row r="168" ht="12.75">
      <c r="L168" s="667"/>
    </row>
    <row r="169" ht="12.75">
      <c r="L169" s="667"/>
    </row>
    <row r="170" ht="12.75">
      <c r="L170" s="667"/>
    </row>
    <row r="171" ht="12.75">
      <c r="L171" s="667"/>
    </row>
    <row r="172" ht="12.75">
      <c r="L172" s="667"/>
    </row>
    <row r="173" ht="12.75">
      <c r="L173" s="667"/>
    </row>
    <row r="174" ht="12.75">
      <c r="L174" s="667"/>
    </row>
    <row r="175" ht="12.75">
      <c r="L175" s="667"/>
    </row>
    <row r="176" ht="12.75">
      <c r="L176" s="667"/>
    </row>
    <row r="177" ht="12.75">
      <c r="L177" s="667"/>
    </row>
    <row r="178" ht="12.75">
      <c r="L178" s="667"/>
    </row>
    <row r="179" ht="12.75">
      <c r="L179" s="667"/>
    </row>
    <row r="180" ht="12.75">
      <c r="L180" s="667"/>
    </row>
    <row r="181" ht="12.75">
      <c r="L181" s="667"/>
    </row>
    <row r="182" ht="12.75">
      <c r="L182" s="667"/>
    </row>
    <row r="183" ht="12.75">
      <c r="L183" s="667"/>
    </row>
    <row r="184" ht="12.75">
      <c r="L184" s="667"/>
    </row>
    <row r="185" ht="12.75">
      <c r="L185" s="667"/>
    </row>
    <row r="186" ht="12.75">
      <c r="L186" s="667"/>
    </row>
    <row r="187" ht="12.75">
      <c r="L187" s="667"/>
    </row>
    <row r="188" ht="12.75">
      <c r="L188" s="667"/>
    </row>
    <row r="189" ht="12.75">
      <c r="L189" s="667"/>
    </row>
    <row r="190" ht="12.75">
      <c r="L190" s="667"/>
    </row>
    <row r="191" ht="12.75">
      <c r="L191" s="667"/>
    </row>
    <row r="192" ht="12.75">
      <c r="L192" s="667"/>
    </row>
    <row r="193" ht="12.75">
      <c r="L193" s="667"/>
    </row>
    <row r="194" ht="12.75">
      <c r="L194" s="667"/>
    </row>
    <row r="195" ht="12.75">
      <c r="L195" s="667"/>
    </row>
    <row r="196" ht="12.75">
      <c r="L196" s="667"/>
    </row>
    <row r="197" ht="12.75">
      <c r="L197" s="667"/>
    </row>
    <row r="198" ht="12.75">
      <c r="L198" s="667"/>
    </row>
    <row r="199" ht="12.75">
      <c r="L199" s="667"/>
    </row>
    <row r="200" ht="12.75">
      <c r="L200" s="667"/>
    </row>
    <row r="201" ht="12.75">
      <c r="L201" s="667"/>
    </row>
    <row r="202" ht="12.75">
      <c r="L202" s="667"/>
    </row>
    <row r="203" ht="12.75">
      <c r="L203" s="667"/>
    </row>
    <row r="204" ht="12.75">
      <c r="L204" s="667"/>
    </row>
    <row r="205" ht="12.75">
      <c r="L205" s="667"/>
    </row>
    <row r="206" ht="12.75">
      <c r="L206" s="667"/>
    </row>
    <row r="207" ht="12.75">
      <c r="L207" s="667"/>
    </row>
    <row r="208" ht="12.75">
      <c r="L208" s="667"/>
    </row>
    <row r="209" ht="12.75">
      <c r="L209" s="667"/>
    </row>
    <row r="210" ht="12.75">
      <c r="L210" s="667"/>
    </row>
    <row r="211" ht="12.75">
      <c r="L211" s="667"/>
    </row>
    <row r="212" ht="12.75">
      <c r="L212" s="667"/>
    </row>
    <row r="213" ht="12.75">
      <c r="L213" s="667"/>
    </row>
    <row r="214" ht="12.75">
      <c r="L214" s="667"/>
    </row>
    <row r="215" ht="12.75">
      <c r="L215" s="667"/>
    </row>
    <row r="216" ht="12.75">
      <c r="L216" s="667"/>
    </row>
    <row r="217" ht="12.75">
      <c r="L217" s="667"/>
    </row>
    <row r="218" ht="12.75">
      <c r="L218" s="667"/>
    </row>
    <row r="219" ht="12.75">
      <c r="L219" s="667"/>
    </row>
    <row r="220" ht="12.75">
      <c r="L220" s="667"/>
    </row>
    <row r="221" ht="12.75">
      <c r="L221" s="667"/>
    </row>
    <row r="222" ht="12.75">
      <c r="L222" s="667"/>
    </row>
    <row r="223" ht="12.75">
      <c r="L223" s="667"/>
    </row>
    <row r="224" ht="12.75">
      <c r="L224" s="667"/>
    </row>
    <row r="225" ht="12.75">
      <c r="L225" s="667"/>
    </row>
    <row r="226" ht="12.75">
      <c r="L226" s="667"/>
    </row>
    <row r="227" ht="12.75">
      <c r="L227" s="667"/>
    </row>
    <row r="228" ht="12.75">
      <c r="L228" s="667"/>
    </row>
    <row r="229" ht="12.75">
      <c r="L229" s="667"/>
    </row>
    <row r="230" ht="12.75">
      <c r="L230" s="667"/>
    </row>
    <row r="231" ht="12.75">
      <c r="L231" s="667"/>
    </row>
    <row r="232" ht="12.75">
      <c r="L232" s="667"/>
    </row>
    <row r="233" ht="12.75">
      <c r="L233" s="667"/>
    </row>
    <row r="234" ht="12.75">
      <c r="L234" s="667"/>
    </row>
    <row r="235" ht="12.75">
      <c r="L235" s="667"/>
    </row>
    <row r="236" ht="12.75">
      <c r="L236" s="667"/>
    </row>
    <row r="237" ht="12.75">
      <c r="L237" s="667"/>
    </row>
    <row r="238" ht="12.75">
      <c r="L238" s="667"/>
    </row>
    <row r="239" ht="12.75">
      <c r="L239" s="667"/>
    </row>
    <row r="240" ht="12.75">
      <c r="L240" s="667"/>
    </row>
    <row r="241" ht="12.75">
      <c r="L241" s="667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B3" sqref="B3"/>
    </sheetView>
  </sheetViews>
  <sheetFormatPr defaultColWidth="9.00390625" defaultRowHeight="12.75"/>
  <cols>
    <col min="1" max="1" width="0.6171875" style="0" customWidth="1"/>
    <col min="2" max="2" width="31.625" style="0" customWidth="1"/>
    <col min="3" max="3" width="9.625" style="0" customWidth="1"/>
    <col min="4" max="4" width="9.25390625" style="0" customWidth="1"/>
    <col min="5" max="5" width="9.625" style="0" customWidth="1"/>
    <col min="6" max="6" width="8.125" style="0" customWidth="1"/>
    <col min="7" max="7" width="9.00390625" style="0" customWidth="1"/>
    <col min="8" max="8" width="8.125" style="0" customWidth="1"/>
    <col min="9" max="9" width="11.625" style="0" customWidth="1"/>
    <col min="10" max="10" width="12.00390625" style="0" customWidth="1"/>
    <col min="11" max="11" width="8.25390625" style="0" customWidth="1"/>
    <col min="12" max="12" width="14.00390625" style="0" customWidth="1"/>
    <col min="14" max="14" width="8.00390625" style="0" customWidth="1"/>
  </cols>
  <sheetData>
    <row r="1" spans="2:3" ht="15.75">
      <c r="B1" s="919" t="s">
        <v>468</v>
      </c>
      <c r="C1" s="919"/>
    </row>
    <row r="2" ht="15.75">
      <c r="B2" s="920"/>
    </row>
    <row r="3" ht="15.75">
      <c r="B3" s="920"/>
    </row>
    <row r="4" spans="2:8" ht="16.5" thickBot="1">
      <c r="B4" s="920"/>
      <c r="H4" t="s">
        <v>35</v>
      </c>
    </row>
    <row r="5" spans="2:12" ht="16.5" thickBot="1" thickTop="1">
      <c r="B5" s="921"/>
      <c r="C5" s="922"/>
      <c r="D5" s="923" t="s">
        <v>2</v>
      </c>
      <c r="E5" s="923"/>
      <c r="F5" s="924"/>
      <c r="G5" s="925"/>
      <c r="H5" s="925"/>
      <c r="I5" s="926" t="s">
        <v>3</v>
      </c>
      <c r="J5" s="927"/>
      <c r="K5" s="927"/>
      <c r="L5" s="928"/>
    </row>
    <row r="6" spans="1:12" ht="12.75">
      <c r="A6" s="667"/>
      <c r="B6" s="929" t="s">
        <v>33</v>
      </c>
      <c r="C6" s="930" t="s">
        <v>30</v>
      </c>
      <c r="D6" s="931" t="s">
        <v>31</v>
      </c>
      <c r="E6" s="932" t="s">
        <v>391</v>
      </c>
      <c r="F6" s="933" t="s">
        <v>6</v>
      </c>
      <c r="G6" s="934" t="s">
        <v>392</v>
      </c>
      <c r="H6" s="935" t="s">
        <v>8</v>
      </c>
      <c r="I6" s="933" t="s">
        <v>393</v>
      </c>
      <c r="J6" s="936" t="s">
        <v>391</v>
      </c>
      <c r="K6" s="933" t="s">
        <v>6</v>
      </c>
      <c r="L6" s="937" t="s">
        <v>12</v>
      </c>
    </row>
    <row r="7" spans="1:14" ht="15">
      <c r="A7" s="667"/>
      <c r="B7" s="938" t="s">
        <v>441</v>
      </c>
      <c r="C7" s="939"/>
      <c r="D7" s="940"/>
      <c r="E7" s="941">
        <v>40543</v>
      </c>
      <c r="F7" s="942" t="s">
        <v>37</v>
      </c>
      <c r="G7" s="943" t="s">
        <v>67</v>
      </c>
      <c r="H7" s="944" t="s">
        <v>469</v>
      </c>
      <c r="I7" s="940" t="s">
        <v>11</v>
      </c>
      <c r="J7" s="945">
        <v>40543</v>
      </c>
      <c r="K7" s="940"/>
      <c r="L7" s="946" t="s">
        <v>39</v>
      </c>
      <c r="M7" s="671"/>
      <c r="N7" s="667"/>
    </row>
    <row r="8" spans="1:12" ht="13.5" thickBot="1">
      <c r="A8" s="947"/>
      <c r="B8" s="948"/>
      <c r="C8" s="949"/>
      <c r="D8" s="950"/>
      <c r="E8" s="950"/>
      <c r="F8" s="951">
        <v>2010</v>
      </c>
      <c r="G8" s="952">
        <v>40178</v>
      </c>
      <c r="H8" s="953"/>
      <c r="I8" s="950"/>
      <c r="J8" s="954"/>
      <c r="K8" s="950"/>
      <c r="L8" s="955" t="s">
        <v>394</v>
      </c>
    </row>
    <row r="9" spans="2:12" ht="15" customHeight="1" thickTop="1">
      <c r="B9" s="956" t="s">
        <v>470</v>
      </c>
      <c r="C9" s="957">
        <v>750636</v>
      </c>
      <c r="D9" s="958">
        <v>805564.3</v>
      </c>
      <c r="E9" s="959">
        <v>785001.2</v>
      </c>
      <c r="F9" s="960">
        <v>97.44</v>
      </c>
      <c r="G9" s="959">
        <v>717548.2</v>
      </c>
      <c r="H9" s="961">
        <f>E9/G9</f>
        <v>1.0940048347971607</v>
      </c>
      <c r="I9" s="962">
        <v>0</v>
      </c>
      <c r="J9" s="962">
        <v>0</v>
      </c>
      <c r="K9" s="961">
        <v>0</v>
      </c>
      <c r="L9" s="963">
        <v>0</v>
      </c>
    </row>
    <row r="10" spans="2:12" ht="15" customHeight="1">
      <c r="B10" s="964" t="s">
        <v>471</v>
      </c>
      <c r="C10" s="965">
        <v>72637.3</v>
      </c>
      <c r="D10" s="966">
        <v>479822.6</v>
      </c>
      <c r="E10" s="959">
        <v>13273.9</v>
      </c>
      <c r="F10" s="960">
        <f>E10/D10*100</f>
        <v>2.766418255413563</v>
      </c>
      <c r="G10" s="959">
        <v>21392.2</v>
      </c>
      <c r="H10" s="961">
        <f aca="true" t="shared" si="0" ref="H10:H19">E10/G10</f>
        <v>0.6205018651658081</v>
      </c>
      <c r="I10" s="962">
        <v>0</v>
      </c>
      <c r="J10" s="962">
        <v>0</v>
      </c>
      <c r="K10" s="961">
        <v>0</v>
      </c>
      <c r="L10" s="963">
        <v>0</v>
      </c>
    </row>
    <row r="11" spans="2:12" ht="15" customHeight="1">
      <c r="B11" s="964" t="s">
        <v>28</v>
      </c>
      <c r="C11" s="965">
        <v>9802</v>
      </c>
      <c r="D11" s="959">
        <v>9802</v>
      </c>
      <c r="E11" s="967">
        <v>9313.4</v>
      </c>
      <c r="F11" s="960">
        <f aca="true" t="shared" si="1" ref="F11:F19">E11/D11*100</f>
        <v>95.01530299938787</v>
      </c>
      <c r="G11" s="959">
        <v>9190</v>
      </c>
      <c r="H11" s="961">
        <f t="shared" si="0"/>
        <v>1.0134276387377583</v>
      </c>
      <c r="I11" s="962">
        <v>0</v>
      </c>
      <c r="J11" s="962">
        <v>0</v>
      </c>
      <c r="K11" s="961">
        <v>0</v>
      </c>
      <c r="L11" s="963">
        <v>0</v>
      </c>
    </row>
    <row r="12" spans="2:12" ht="15" customHeight="1">
      <c r="B12" s="964" t="s">
        <v>472</v>
      </c>
      <c r="C12" s="965">
        <v>572725</v>
      </c>
      <c r="D12" s="967">
        <v>726350.3</v>
      </c>
      <c r="E12" s="962">
        <v>724691.9</v>
      </c>
      <c r="F12" s="960">
        <f t="shared" si="1"/>
        <v>99.77168041370672</v>
      </c>
      <c r="G12" s="959">
        <v>611045.2</v>
      </c>
      <c r="H12" s="961">
        <f t="shared" si="0"/>
        <v>1.1859873868577973</v>
      </c>
      <c r="I12" s="962">
        <v>0</v>
      </c>
      <c r="J12" s="962">
        <v>0</v>
      </c>
      <c r="K12" s="961">
        <v>0</v>
      </c>
      <c r="L12" s="963">
        <v>0</v>
      </c>
    </row>
    <row r="13" spans="2:12" ht="15" customHeight="1">
      <c r="B13" s="956" t="s">
        <v>473</v>
      </c>
      <c r="C13" s="957">
        <v>43500</v>
      </c>
      <c r="D13" s="959">
        <v>37310</v>
      </c>
      <c r="E13" s="962">
        <v>37309.9</v>
      </c>
      <c r="F13" s="960">
        <f t="shared" si="1"/>
        <v>99.99973197534173</v>
      </c>
      <c r="G13" s="959">
        <v>33821.6</v>
      </c>
      <c r="H13" s="961">
        <f t="shared" si="0"/>
        <v>1.1031382311895357</v>
      </c>
      <c r="I13" s="962">
        <v>0</v>
      </c>
      <c r="J13" s="962">
        <v>0</v>
      </c>
      <c r="K13" s="961">
        <v>0</v>
      </c>
      <c r="L13" s="963">
        <v>0</v>
      </c>
    </row>
    <row r="14" spans="2:12" ht="15" customHeight="1">
      <c r="B14" s="964" t="s">
        <v>474</v>
      </c>
      <c r="C14" s="965">
        <v>30503</v>
      </c>
      <c r="D14" s="966">
        <v>62453</v>
      </c>
      <c r="E14" s="959">
        <v>60138</v>
      </c>
      <c r="F14" s="960">
        <f t="shared" si="1"/>
        <v>96.29321249579684</v>
      </c>
      <c r="G14" s="959">
        <v>52904.5</v>
      </c>
      <c r="H14" s="961">
        <f t="shared" si="0"/>
        <v>1.1367274995510779</v>
      </c>
      <c r="I14" s="962">
        <v>0</v>
      </c>
      <c r="J14" s="962">
        <v>0</v>
      </c>
      <c r="K14" s="961">
        <v>0</v>
      </c>
      <c r="L14" s="963">
        <v>0</v>
      </c>
    </row>
    <row r="15" spans="2:12" ht="15" customHeight="1">
      <c r="B15" s="964" t="s">
        <v>475</v>
      </c>
      <c r="C15" s="957">
        <v>77780</v>
      </c>
      <c r="D15" s="958">
        <v>106393.3</v>
      </c>
      <c r="E15" s="959">
        <v>105701.5</v>
      </c>
      <c r="F15" s="960">
        <f t="shared" si="1"/>
        <v>99.34977108520931</v>
      </c>
      <c r="G15" s="959">
        <v>74567.1</v>
      </c>
      <c r="H15" s="961">
        <f t="shared" si="0"/>
        <v>1.4175353473582852</v>
      </c>
      <c r="I15" s="962">
        <v>0</v>
      </c>
      <c r="J15" s="962">
        <v>0</v>
      </c>
      <c r="K15" s="961">
        <v>0</v>
      </c>
      <c r="L15" s="963">
        <v>0</v>
      </c>
    </row>
    <row r="16" spans="2:12" ht="15" customHeight="1">
      <c r="B16" s="956" t="s">
        <v>476</v>
      </c>
      <c r="C16" s="957">
        <v>1105947.3</v>
      </c>
      <c r="D16" s="958">
        <v>1156365.5</v>
      </c>
      <c r="E16" s="959">
        <v>1125419.8</v>
      </c>
      <c r="F16" s="960">
        <f t="shared" si="1"/>
        <v>97.32388245757939</v>
      </c>
      <c r="G16" s="959">
        <v>1082804.5</v>
      </c>
      <c r="H16" s="961">
        <f t="shared" si="0"/>
        <v>1.0393564119838807</v>
      </c>
      <c r="I16" s="959">
        <v>802595</v>
      </c>
      <c r="J16" s="959">
        <v>789046</v>
      </c>
      <c r="K16" s="968">
        <v>98</v>
      </c>
      <c r="L16" s="969">
        <v>-63</v>
      </c>
    </row>
    <row r="17" spans="2:12" ht="15" customHeight="1">
      <c r="B17" s="956" t="s">
        <v>477</v>
      </c>
      <c r="C17" s="957">
        <v>37390</v>
      </c>
      <c r="D17" s="958">
        <v>39397.2</v>
      </c>
      <c r="E17" s="959">
        <v>32844.4</v>
      </c>
      <c r="F17" s="960">
        <f t="shared" si="1"/>
        <v>83.36734590275452</v>
      </c>
      <c r="G17" s="959">
        <v>34146.8</v>
      </c>
      <c r="H17" s="961">
        <f t="shared" si="0"/>
        <v>0.9618587978961425</v>
      </c>
      <c r="I17" s="959">
        <v>0</v>
      </c>
      <c r="J17" s="959">
        <v>0</v>
      </c>
      <c r="K17" s="968">
        <v>0</v>
      </c>
      <c r="L17" s="969">
        <v>0</v>
      </c>
    </row>
    <row r="18" spans="2:12" ht="15" customHeight="1">
      <c r="B18" s="970" t="s">
        <v>478</v>
      </c>
      <c r="C18" s="971">
        <v>134974.4</v>
      </c>
      <c r="D18" s="972">
        <v>22839.9</v>
      </c>
      <c r="E18" s="962">
        <v>0</v>
      </c>
      <c r="F18" s="960">
        <f t="shared" si="1"/>
        <v>0</v>
      </c>
      <c r="G18" s="962">
        <v>4454.4</v>
      </c>
      <c r="H18" s="961">
        <f t="shared" si="0"/>
        <v>0</v>
      </c>
      <c r="I18" s="962">
        <v>0</v>
      </c>
      <c r="J18" s="962">
        <v>0</v>
      </c>
      <c r="K18" s="961">
        <v>0</v>
      </c>
      <c r="L18" s="963">
        <v>0</v>
      </c>
    </row>
    <row r="19" spans="2:12" ht="15" customHeight="1" thickBot="1">
      <c r="B19" s="973" t="s">
        <v>426</v>
      </c>
      <c r="C19" s="974">
        <v>0</v>
      </c>
      <c r="D19" s="975">
        <v>703.3</v>
      </c>
      <c r="E19" s="976">
        <v>703.3</v>
      </c>
      <c r="F19" s="977">
        <f t="shared" si="1"/>
        <v>100</v>
      </c>
      <c r="G19" s="976">
        <v>7238</v>
      </c>
      <c r="H19" s="961">
        <f t="shared" si="0"/>
        <v>0.09716772589113014</v>
      </c>
      <c r="I19" s="976">
        <v>0</v>
      </c>
      <c r="J19" s="976">
        <v>0</v>
      </c>
      <c r="K19" s="978">
        <v>0</v>
      </c>
      <c r="L19" s="979">
        <v>0</v>
      </c>
    </row>
    <row r="20" spans="2:12" ht="18" customHeight="1">
      <c r="B20" s="980" t="s">
        <v>479</v>
      </c>
      <c r="C20" s="981"/>
      <c r="D20" s="982"/>
      <c r="E20" s="983"/>
      <c r="F20" s="984"/>
      <c r="G20" s="983"/>
      <c r="H20" s="985"/>
      <c r="I20" s="986"/>
      <c r="J20" s="986"/>
      <c r="K20" s="986"/>
      <c r="L20" s="987"/>
    </row>
    <row r="21" spans="2:12" ht="18" customHeight="1">
      <c r="B21" s="988" t="s">
        <v>23</v>
      </c>
      <c r="C21" s="989">
        <f>SUM(C9:C20)</f>
        <v>2835895</v>
      </c>
      <c r="D21" s="990">
        <f>SUM(D9:D20)</f>
        <v>3447001.4</v>
      </c>
      <c r="E21" s="990">
        <f>SUM(E9:E20)</f>
        <v>2894397.2999999993</v>
      </c>
      <c r="F21" s="991">
        <f>E21/D21*100</f>
        <v>83.96855597447681</v>
      </c>
      <c r="G21" s="990">
        <f>SUM(G9:G20)</f>
        <v>2649112.4999999995</v>
      </c>
      <c r="H21" s="992">
        <f>E21/G21</f>
        <v>1.0925913112410288</v>
      </c>
      <c r="I21" s="993"/>
      <c r="J21" s="993"/>
      <c r="K21" s="993"/>
      <c r="L21" s="994"/>
    </row>
    <row r="22" spans="2:12" ht="12.75">
      <c r="B22" s="938"/>
      <c r="C22" s="995"/>
      <c r="D22" s="996"/>
      <c r="E22" s="996"/>
      <c r="F22" s="997"/>
      <c r="G22" s="998"/>
      <c r="H22" s="999"/>
      <c r="I22" s="667"/>
      <c r="J22" s="667"/>
      <c r="K22" s="667"/>
      <c r="L22" s="947"/>
    </row>
    <row r="23" spans="2:12" ht="12.75">
      <c r="B23" s="988" t="s">
        <v>24</v>
      </c>
      <c r="C23" s="1000">
        <v>3432926.6</v>
      </c>
      <c r="D23" s="990">
        <v>3697036</v>
      </c>
      <c r="E23" s="990">
        <v>3516850.5</v>
      </c>
      <c r="F23" s="1001">
        <f>E23/D23*100</f>
        <v>95.1262173265286</v>
      </c>
      <c r="G23" s="1002">
        <v>3463305.3</v>
      </c>
      <c r="H23" s="1003">
        <f>E23/G23</f>
        <v>1.0154607218716756</v>
      </c>
      <c r="I23" s="993"/>
      <c r="J23" s="993"/>
      <c r="K23" s="993"/>
      <c r="L23" s="994"/>
    </row>
    <row r="24" spans="2:12" ht="12.75">
      <c r="B24" s="938"/>
      <c r="C24" s="995"/>
      <c r="D24" s="996"/>
      <c r="E24" s="996"/>
      <c r="F24" s="1004"/>
      <c r="G24" s="1005"/>
      <c r="H24" s="1006"/>
      <c r="I24" s="667"/>
      <c r="J24" s="667"/>
      <c r="K24" s="667"/>
      <c r="L24" s="947"/>
    </row>
    <row r="25" spans="2:12" ht="13.5" thickBot="1">
      <c r="B25" s="1007" t="s">
        <v>25</v>
      </c>
      <c r="C25" s="1008">
        <f>SUM(C21:C24)</f>
        <v>6268821.6</v>
      </c>
      <c r="D25" s="1009">
        <f>SUM(D21:D24)</f>
        <v>7144037.4</v>
      </c>
      <c r="E25" s="1009">
        <f>SUM(E21:E24)</f>
        <v>6411247.799999999</v>
      </c>
      <c r="F25" s="1010">
        <f>E25/D25*100</f>
        <v>89.7426404850568</v>
      </c>
      <c r="G25" s="1011">
        <f>SUM(G21:G24)</f>
        <v>6112417.799999999</v>
      </c>
      <c r="H25" s="1012">
        <f>E25/G25</f>
        <v>1.0488890010103695</v>
      </c>
      <c r="I25" s="1013"/>
      <c r="J25" s="1013"/>
      <c r="K25" s="1013"/>
      <c r="L25" s="1014"/>
    </row>
    <row r="27" ht="14.25" customHeight="1"/>
    <row r="28" ht="12.75">
      <c r="D28" s="87"/>
    </row>
    <row r="29" spans="4:5" ht="12.75">
      <c r="D29" s="87"/>
      <c r="E29" s="87"/>
    </row>
    <row r="30" spans="4:5" ht="12.75">
      <c r="D30" s="87"/>
      <c r="E30" s="87"/>
    </row>
    <row r="31" spans="4:5" ht="12.75">
      <c r="D31" s="87"/>
      <c r="E31" s="87"/>
    </row>
    <row r="32" spans="4:5" ht="12.75">
      <c r="D32" s="87"/>
      <c r="E32" s="87"/>
    </row>
    <row r="33" spans="4:5" ht="12.75">
      <c r="D33" s="87"/>
      <c r="E33" s="87"/>
    </row>
    <row r="34" spans="4:5" ht="12.75">
      <c r="D34" s="87"/>
      <c r="E34" s="87"/>
    </row>
    <row r="35" spans="4:5" ht="12.75">
      <c r="D35" s="87"/>
      <c r="E35" s="87"/>
    </row>
    <row r="36" spans="4:5" ht="12.75">
      <c r="D36" s="87"/>
      <c r="E36" s="87"/>
    </row>
    <row r="37" spans="4:5" ht="12.75">
      <c r="D37" s="87"/>
      <c r="E37" s="87"/>
    </row>
    <row r="38" spans="4:5" ht="12.75">
      <c r="D38" s="87"/>
      <c r="E38" s="87"/>
    </row>
    <row r="39" spans="4:5" ht="12.75">
      <c r="D39" s="87"/>
      <c r="E39" s="87"/>
    </row>
    <row r="40" spans="4:5" ht="12.75">
      <c r="D40" s="87"/>
      <c r="E40" s="87"/>
    </row>
    <row r="41" spans="4:5" ht="12.75">
      <c r="D41" s="87"/>
      <c r="E41" s="87"/>
    </row>
    <row r="42" spans="4:5" ht="12.75">
      <c r="D42" s="87"/>
      <c r="E42" s="87"/>
    </row>
    <row r="43" spans="4:5" ht="12.75">
      <c r="D43" s="87"/>
      <c r="E43" s="87"/>
    </row>
    <row r="44" spans="4:5" ht="12.75">
      <c r="D44" s="87"/>
      <c r="E44" s="87"/>
    </row>
    <row r="45" spans="4:5" ht="12.75">
      <c r="D45" s="87"/>
      <c r="E45" s="87"/>
    </row>
    <row r="46" spans="4:5" ht="12.75">
      <c r="D46" s="87"/>
      <c r="E46" s="87"/>
    </row>
    <row r="47" spans="4:5" ht="12.75">
      <c r="D47" s="87"/>
      <c r="E47" s="87"/>
    </row>
    <row r="48" ht="12.75">
      <c r="D48" s="87"/>
    </row>
    <row r="50" ht="12.75">
      <c r="D50" s="8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2011-04-01T07:13:35Z</cp:lastPrinted>
  <dcterms:created xsi:type="dcterms:W3CDTF">2003-04-23T07:53:01Z</dcterms:created>
  <dcterms:modified xsi:type="dcterms:W3CDTF">2011-04-01T07:16:34Z</dcterms:modified>
  <cp:category/>
  <cp:version/>
  <cp:contentType/>
  <cp:contentStatus/>
</cp:coreProperties>
</file>