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V za MČ" sheetId="1" r:id="rId1"/>
    <sheet name="List5" sheetId="2" r:id="rId2"/>
    <sheet name="List6" sheetId="3" r:id="rId3"/>
    <sheet name="List7" sheetId="4" r:id="rId4"/>
    <sheet name="List8" sheetId="5" r:id="rId5"/>
    <sheet name="List9" sheetId="6" r:id="rId6"/>
    <sheet name="List10" sheetId="7" r:id="rId7"/>
  </sheets>
  <definedNames>
    <definedName name="_xlnm.Print_Titles" localSheetId="0">'FV za MČ'!$A:$B</definedName>
  </definedNames>
  <calcPr fullCalcOnLoad="1"/>
</workbook>
</file>

<file path=xl/sharedStrings.xml><?xml version="1.0" encoding="utf-8"?>
<sst xmlns="http://schemas.openxmlformats.org/spreadsheetml/2006/main" count="113" uniqueCount="109">
  <si>
    <t>Poř.</t>
  </si>
  <si>
    <t>Název finanční operace</t>
  </si>
  <si>
    <t>č.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</si>
  <si>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</si>
  <si>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</si>
  <si>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</si>
  <si>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</si>
  <si>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</si>
  <si>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</si>
  <si>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</si>
  <si>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</si>
  <si>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</si>
  <si>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</si>
  <si>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</si>
  <si>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</si>
  <si>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</si>
  <si>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</si>
  <si>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</si>
  <si>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</si>
  <si>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</si>
  <si>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</si>
  <si>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</si>
  <si>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</si>
  <si>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</si>
  <si>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</si>
  <si>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</si>
  <si>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</si>
  <si>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</si>
  <si>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</si>
  <si>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</si>
  <si>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D. Chabry</t>
  </si>
  <si>
    <t>D.Měcholupy</t>
  </si>
  <si>
    <t>D.Počernice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</si>
  <si>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</si>
  <si>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</si>
  <si>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</si>
  <si>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</si>
  <si>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</si>
  <si>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</si>
  <si>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</si>
  <si>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</si>
  <si>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</si>
  <si>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</si>
  <si>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</si>
  <si>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</si>
  <si>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</si>
  <si>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</si>
  <si>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Př.Kopanina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</si>
  <si>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</si>
  <si>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</si>
  <si>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</si>
  <si>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</si>
  <si>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</si>
  <si>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</si>
  <si>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</si>
  <si>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</si>
  <si>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V. Chuchle</t>
  </si>
  <si>
    <t>Vinoř</t>
  </si>
  <si>
    <t>Zbraslav</t>
  </si>
  <si>
    <t>Zličín</t>
  </si>
  <si>
    <t>A: ZDROJE z finančního vypořádání</t>
  </si>
  <si>
    <t>3.</t>
  </si>
  <si>
    <t>4.</t>
  </si>
  <si>
    <t>Dorovnání z rozpočtu HMP celkem</t>
  </si>
  <si>
    <t>5.</t>
  </si>
  <si>
    <t>Úhrn zdrojů fin. vypořádání   (ř.3 a ř.4)</t>
  </si>
  <si>
    <t>B: POTŘEBY finančního vypořádání</t>
  </si>
  <si>
    <t>6.</t>
  </si>
  <si>
    <t>Odvody do SR  c e l k e m</t>
  </si>
  <si>
    <t>7.</t>
  </si>
  <si>
    <t>8.</t>
  </si>
  <si>
    <t>Úhrn potřeb (ř.6 a ř.7)</t>
  </si>
  <si>
    <t>9.</t>
  </si>
  <si>
    <t>Saldo FV (ř.5 - ř.8)</t>
  </si>
  <si>
    <t>10.</t>
  </si>
  <si>
    <t xml:space="preserve">         PŘEHLED FINANČNÍHO VYPOŘÁDÁNÍ            </t>
  </si>
  <si>
    <t>MČ celkem</t>
  </si>
  <si>
    <t>v Kč</t>
  </si>
  <si>
    <t>a/ vůči SR</t>
  </si>
  <si>
    <t>Ostatní závazky:</t>
  </si>
  <si>
    <t>c/ vůči státním fondům</t>
  </si>
  <si>
    <t xml:space="preserve">           - ostatní</t>
  </si>
  <si>
    <t>sociálně právní ochrana dětí  ÚZ 98216 (doplatek dle bodu 3a Informace MF)</t>
  </si>
  <si>
    <t>zkoušky zvláštní odborné způsobilosti</t>
  </si>
  <si>
    <t>doplatky místních poplatků</t>
  </si>
  <si>
    <t>vratky ostat.účel.prostř. MF ČR-kap.VPS</t>
  </si>
  <si>
    <t>vratky účel prostř.ost.rezotr.min./st.fondům</t>
  </si>
  <si>
    <t>z toho: přeplatky místních poplatků</t>
  </si>
  <si>
    <t>Dorovnání dotací ze SR  c e l k e m</t>
  </si>
  <si>
    <t xml:space="preserve">vratka nedočerp.dotace poskytnuté městskou částí hl.m. Praze (pol. 4129,4229)                                                                                                                                                    </t>
  </si>
  <si>
    <t>Odvody do rozpočtu HMP   c e l k e m</t>
  </si>
  <si>
    <t>b/ vůči rozpočtu HMP</t>
  </si>
  <si>
    <t>z toho: - z půjčky z FOMBF HMP</t>
  </si>
  <si>
    <t>d/ vůči jiným MČ HMP</t>
  </si>
  <si>
    <t>Celkem odvod na MF</t>
  </si>
  <si>
    <t>ZA ROK 2010 S MČ HL. M. PRAHY</t>
  </si>
  <si>
    <t xml:space="preserve">volby do Senátu PČR a zastup. obcí  ÚZ 98187 </t>
  </si>
  <si>
    <t>z toho: volby do Poslanecké sněmovny PČR ÚZ 98071</t>
  </si>
  <si>
    <t>příspěvek na péči ÚZ 13235</t>
  </si>
  <si>
    <t>sociální dávky ZP a HN ÚZ 13306</t>
  </si>
  <si>
    <t>z toho:vratky účel. prostř. r. 2010</t>
  </si>
  <si>
    <t>vratky účel. prostř. r. 2009 (popř.2008)</t>
  </si>
  <si>
    <t>sociálně-právní ochrana dětí  ÚZ 98216</t>
  </si>
  <si>
    <t>vratky účel.prostř. r. 2009, u nichž je vyúčtování stanoveno na r. 2010</t>
  </si>
  <si>
    <t>Odvod rezorty a st. fondy</t>
  </si>
  <si>
    <t>dokrytí výdajů na provoz sběrného dvora</t>
  </si>
  <si>
    <t>dokrytí prostředků na integraci žáků</t>
  </si>
  <si>
    <t>vratka úč.prostř. r.2010 bez ponechaných</t>
  </si>
  <si>
    <t>Příloha č. 7 k usnesení Zastupitelstva HMP č.    ze dne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</si>
</sst>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3" fontId="1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3" fontId="1" fillId="0" borderId="5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4" fontId="1" fillId="0" borderId="5" xfId="0" applyNumberFormat="1" applyFont="1" applyBorder="1" applyAlignment="1">
      <alignment/>
    </xf>
    <xf numFmtId="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1" fillId="0" borderId="7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7" xfId="0" applyFont="1" applyBorder="1" applyAlignment="1">
      <alignment horizontal="left"/>
    </xf>
    <xf numFmtId="4" fontId="1" fillId="0" borderId="5" xfId="0" applyNumberFormat="1" applyFont="1" applyBorder="1" applyAlignment="1">
      <alignment/>
    </xf>
    <xf numFmtId="0" fontId="0" fillId="0" borderId="7" xfId="0" applyFont="1" applyBorder="1" applyAlignment="1">
      <alignment horizontal="left"/>
    </xf>
    <xf numFmtId="4" fontId="0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4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5" xfId="0" applyFont="1" applyBorder="1" applyAlignment="1">
      <alignment/>
    </xf>
    <xf numFmtId="4" fontId="0" fillId="0" borderId="13" xfId="0" applyNumberFormat="1" applyBorder="1" applyAlignment="1">
      <alignment/>
    </xf>
    <xf numFmtId="0" fontId="1" fillId="0" borderId="12" xfId="0" applyFont="1" applyBorder="1" applyAlignment="1">
      <alignment horizontal="left"/>
    </xf>
    <xf numFmtId="4" fontId="1" fillId="0" borderId="13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0" fillId="0" borderId="5" xfId="0" applyFill="1" applyBorder="1" applyAlignment="1">
      <alignment/>
    </xf>
    <xf numFmtId="4" fontId="1" fillId="0" borderId="5" xfId="0" applyNumberFormat="1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Border="1" applyAlignment="1">
      <alignment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1" fillId="0" borderId="17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2" fillId="0" borderId="4" xfId="0" applyNumberFormat="1" applyFont="1" applyBorder="1" applyAlignment="1">
      <alignment/>
    </xf>
    <xf numFmtId="4" fontId="0" fillId="0" borderId="5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4" fontId="1" fillId="0" borderId="7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left" wrapText="1" indent="3"/>
    </xf>
    <xf numFmtId="0" fontId="3" fillId="0" borderId="7" xfId="0" applyFont="1" applyBorder="1" applyAlignment="1">
      <alignment horizontal="left" indent="3"/>
    </xf>
    <xf numFmtId="0" fontId="0" fillId="0" borderId="5" xfId="0" applyBorder="1" applyAlignment="1">
      <alignment horizontal="left" indent="3"/>
    </xf>
    <xf numFmtId="0" fontId="3" fillId="0" borderId="5" xfId="0" applyFont="1" applyBorder="1" applyAlignment="1">
      <alignment horizontal="left" indent="3"/>
    </xf>
    <xf numFmtId="0" fontId="3" fillId="0" borderId="5" xfId="0" applyFont="1" applyFill="1" applyBorder="1" applyAlignment="1">
      <alignment horizontal="left" indent="3"/>
    </xf>
    <xf numFmtId="0" fontId="0" fillId="0" borderId="7" xfId="0" applyBorder="1" applyAlignment="1">
      <alignment horizontal="left" indent="3"/>
    </xf>
    <xf numFmtId="4" fontId="1" fillId="0" borderId="9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2" xfId="0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left" wrapText="1" indent="3"/>
    </xf>
    <xf numFmtId="0" fontId="0" fillId="0" borderId="14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62"/>
  <sheetViews>
    <sheetView tabSelected="1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6" sqref="C6"/>
    </sheetView>
  </sheetViews>
  <sheetFormatPr defaultColWidth="9.00390625" defaultRowHeight="12.75"/>
  <cols>
    <col min="1" max="1" width="4.00390625" style="0" customWidth="1"/>
    <col min="2" max="2" width="42.875" style="0" customWidth="1"/>
    <col min="3" max="3" width="15.00390625" style="3" bestFit="1" customWidth="1"/>
    <col min="4" max="4" width="13.75390625" style="3" customWidth="1"/>
    <col min="5" max="5" width="14.00390625" style="3" bestFit="1" customWidth="1"/>
    <col min="6" max="6" width="12.25390625" style="3" customWidth="1"/>
    <col min="7" max="7" width="13.75390625" style="3" customWidth="1"/>
    <col min="8" max="8" width="12.375" style="3" customWidth="1"/>
    <col min="9" max="9" width="13.625" style="3" customWidth="1"/>
    <col min="10" max="10" width="13.375" style="3" bestFit="1" customWidth="1"/>
    <col min="11" max="11" width="14.00390625" style="3" customWidth="1"/>
    <col min="12" max="12" width="12.875" style="3" customWidth="1"/>
    <col min="13" max="14" width="13.375" style="3" customWidth="1"/>
    <col min="15" max="15" width="12.625" style="3" customWidth="1"/>
    <col min="16" max="16" width="14.00390625" style="3" customWidth="1"/>
    <col min="17" max="17" width="14.00390625" style="3" bestFit="1" customWidth="1"/>
    <col min="18" max="18" width="12.875" style="3" customWidth="1"/>
    <col min="19" max="20" width="11.00390625" style="3" customWidth="1"/>
    <col min="21" max="22" width="11.625" style="3" customWidth="1"/>
    <col min="23" max="23" width="13.75390625" style="3" customWidth="1"/>
    <col min="24" max="24" width="14.00390625" style="3" bestFit="1" customWidth="1"/>
    <col min="25" max="25" width="11.875" style="3" customWidth="1"/>
    <col min="26" max="26" width="12.75390625" style="3" customWidth="1"/>
    <col min="27" max="27" width="10.25390625" style="3" bestFit="1" customWidth="1"/>
    <col min="28" max="28" width="10.75390625" style="3" customWidth="1"/>
    <col min="29" max="29" width="12.875" style="3" bestFit="1" customWidth="1"/>
    <col min="30" max="30" width="10.75390625" style="3" customWidth="1"/>
    <col min="31" max="31" width="10.875" style="3" customWidth="1"/>
    <col min="32" max="32" width="13.00390625" style="3" customWidth="1"/>
    <col min="33" max="33" width="11.625" style="3" customWidth="1"/>
    <col min="34" max="34" width="11.25390625" style="3" customWidth="1"/>
    <col min="35" max="35" width="12.25390625" style="3" customWidth="1"/>
    <col min="36" max="36" width="9.75390625" style="3" bestFit="1" customWidth="1"/>
    <col min="37" max="37" width="10.25390625" style="3" bestFit="1" customWidth="1"/>
    <col min="38" max="38" width="11.375" style="3" customWidth="1"/>
    <col min="39" max="39" width="10.125" style="3" bestFit="1" customWidth="1"/>
    <col min="40" max="40" width="11.25390625" style="3" customWidth="1"/>
    <col min="41" max="41" width="12.75390625" style="3" customWidth="1"/>
    <col min="42" max="42" width="11.00390625" style="3" customWidth="1"/>
    <col min="43" max="43" width="10.875" style="3" customWidth="1"/>
    <col min="44" max="44" width="10.25390625" style="3" customWidth="1"/>
    <col min="45" max="45" width="12.25390625" style="3" customWidth="1"/>
    <col min="46" max="46" width="11.125" style="3" customWidth="1"/>
    <col min="47" max="47" width="10.625" style="3" customWidth="1"/>
    <col min="48" max="48" width="11.125" style="3" bestFit="1" customWidth="1"/>
    <col min="49" max="49" width="11.75390625" style="4" customWidth="1"/>
    <col min="50" max="50" width="12.00390625" style="3" customWidth="1"/>
    <col min="51" max="51" width="10.00390625" style="3" customWidth="1"/>
    <col min="52" max="52" width="12.625" style="3" customWidth="1"/>
    <col min="53" max="53" width="12.75390625" style="3" customWidth="1"/>
    <col min="54" max="54" width="10.25390625" style="3" customWidth="1"/>
    <col min="55" max="55" width="12.875" style="3" customWidth="1"/>
    <col min="56" max="56" width="13.75390625" style="3" customWidth="1"/>
    <col min="57" max="57" width="12.625" style="3" customWidth="1"/>
    <col min="58" max="58" width="12.875" style="3" customWidth="1"/>
    <col min="59" max="59" width="12.875" style="3" bestFit="1" customWidth="1"/>
    <col min="60" max="60" width="10.75390625" style="3" bestFit="1" customWidth="1"/>
    <col min="61" max="61" width="10.75390625" style="0" customWidth="1"/>
    <col min="62" max="62" width="11.75390625" style="0" bestFit="1" customWidth="1"/>
    <col min="63" max="65" width="10.75390625" style="0" customWidth="1"/>
  </cols>
  <sheetData>
    <row r="1" spans="2:3" ht="12.75">
      <c r="B1" s="80"/>
      <c r="C1" s="81" t="s">
        <v>108</v>
      </c>
    </row>
    <row r="3" spans="2:60" ht="12.75">
      <c r="B3" s="71" t="s">
        <v>75</v>
      </c>
      <c r="C3" s="1"/>
      <c r="D3" s="2"/>
      <c r="H3" s="2"/>
      <c r="L3" s="2"/>
      <c r="P3" s="2"/>
      <c r="T3" s="2"/>
      <c r="X3" s="2"/>
      <c r="AB3" s="2"/>
      <c r="AF3" s="2"/>
      <c r="AJ3" s="2"/>
      <c r="AN3" s="2"/>
      <c r="AR3" s="2"/>
      <c r="AV3" s="2"/>
      <c r="AZ3" s="2"/>
      <c r="BD3" s="2"/>
      <c r="BH3" s="2"/>
    </row>
    <row r="4" spans="2:60" ht="12.75">
      <c r="B4" s="5" t="s">
        <v>95</v>
      </c>
      <c r="C4" s="1"/>
      <c r="D4" s="2"/>
      <c r="H4" s="2"/>
      <c r="L4" s="2"/>
      <c r="P4" s="2"/>
      <c r="T4" s="2"/>
      <c r="X4" s="2"/>
      <c r="AB4" s="2"/>
      <c r="AF4" s="2"/>
      <c r="AJ4" s="2"/>
      <c r="AN4" s="2"/>
      <c r="AR4" s="2"/>
      <c r="AV4" s="2"/>
      <c r="AZ4" s="2"/>
      <c r="BD4" s="2"/>
      <c r="BH4" s="2"/>
    </row>
    <row r="5" spans="2:60" ht="12.75">
      <c r="B5" s="5"/>
      <c r="C5" s="1"/>
      <c r="D5" s="2"/>
      <c r="H5" s="2"/>
      <c r="L5" s="2"/>
      <c r="P5" s="2"/>
      <c r="T5" s="2"/>
      <c r="X5" s="2"/>
      <c r="AB5" s="2"/>
      <c r="AF5" s="2"/>
      <c r="AJ5" s="2"/>
      <c r="AN5" s="2"/>
      <c r="AR5" s="2"/>
      <c r="AV5" s="2"/>
      <c r="AZ5" s="2"/>
      <c r="BD5" s="2"/>
      <c r="BH5" s="2"/>
    </row>
    <row r="6" spans="2:60" ht="12.75">
      <c r="B6" s="5"/>
      <c r="C6" s="1"/>
      <c r="D6" s="2"/>
      <c r="H6" s="2"/>
      <c r="L6" s="2"/>
      <c r="P6" s="2"/>
      <c r="T6" s="2"/>
      <c r="X6" s="2"/>
      <c r="AB6" s="2"/>
      <c r="AF6" s="2"/>
      <c r="AJ6" s="2"/>
      <c r="AN6" s="2"/>
      <c r="AR6" s="2"/>
      <c r="AV6" s="2"/>
      <c r="AZ6" s="2"/>
      <c r="BD6" s="2"/>
      <c r="BH6" s="2"/>
    </row>
    <row r="7" spans="2:60" ht="13.5" thickBot="1">
      <c r="B7" s="6"/>
      <c r="C7" s="1"/>
      <c r="D7" s="2"/>
      <c r="H7" s="2"/>
      <c r="L7" s="2"/>
      <c r="P7" s="2"/>
      <c r="T7" s="2"/>
      <c r="X7" s="2"/>
      <c r="AB7" s="2"/>
      <c r="AF7" s="2"/>
      <c r="AJ7" s="2"/>
      <c r="AN7" s="2"/>
      <c r="AR7" s="2"/>
      <c r="AV7" s="2"/>
      <c r="AZ7" s="2"/>
      <c r="BD7" s="2"/>
      <c r="BH7" s="2"/>
    </row>
    <row r="8" spans="1:70" ht="12.75">
      <c r="A8" s="7" t="s">
        <v>0</v>
      </c>
      <c r="B8" s="8" t="s">
        <v>1</v>
      </c>
      <c r="C8" s="9" t="s">
        <v>76</v>
      </c>
      <c r="D8" s="9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>
        <v>32</v>
      </c>
      <c r="AJ8" s="9">
        <v>33</v>
      </c>
      <c r="AK8" s="9">
        <v>34</v>
      </c>
      <c r="AL8" s="9">
        <v>35</v>
      </c>
      <c r="AM8" s="9">
        <v>36</v>
      </c>
      <c r="AN8" s="9">
        <v>37</v>
      </c>
      <c r="AO8" s="9">
        <v>38</v>
      </c>
      <c r="AP8" s="9">
        <v>39</v>
      </c>
      <c r="AQ8" s="9">
        <v>40</v>
      </c>
      <c r="AR8" s="9">
        <v>41</v>
      </c>
      <c r="AS8" s="9">
        <v>42</v>
      </c>
      <c r="AT8" s="9">
        <v>43</v>
      </c>
      <c r="AU8" s="9">
        <v>44</v>
      </c>
      <c r="AV8" s="9">
        <v>45</v>
      </c>
      <c r="AW8" s="10">
        <v>46</v>
      </c>
      <c r="AX8" s="9">
        <v>47</v>
      </c>
      <c r="AY8" s="9">
        <v>48</v>
      </c>
      <c r="AZ8" s="9">
        <v>49</v>
      </c>
      <c r="BA8" s="9">
        <v>50</v>
      </c>
      <c r="BB8" s="9">
        <v>51</v>
      </c>
      <c r="BC8" s="9">
        <v>52</v>
      </c>
      <c r="BD8" s="9">
        <v>53</v>
      </c>
      <c r="BE8" s="9">
        <v>54</v>
      </c>
      <c r="BF8" s="9">
        <v>55</v>
      </c>
      <c r="BG8" s="9">
        <v>56</v>
      </c>
      <c r="BH8" s="9">
        <v>57</v>
      </c>
      <c r="BI8" s="11"/>
      <c r="BJ8" s="11"/>
      <c r="BK8" s="11"/>
      <c r="BL8" s="11"/>
      <c r="BM8" s="11"/>
      <c r="BN8" s="11"/>
      <c r="BO8" s="11"/>
      <c r="BP8" s="11"/>
      <c r="BQ8" s="11"/>
      <c r="BR8" s="11"/>
    </row>
    <row r="9" spans="1:70" ht="13.5" thickBot="1">
      <c r="A9" s="12" t="s">
        <v>2</v>
      </c>
      <c r="B9" s="13"/>
      <c r="C9" s="14" t="s">
        <v>77</v>
      </c>
      <c r="D9" s="14" t="s">
        <v>3</v>
      </c>
      <c r="E9" s="14" t="s">
        <v>4</v>
      </c>
      <c r="F9" s="14" t="s">
        <v>5</v>
      </c>
      <c r="G9" s="14" t="s">
        <v>6</v>
      </c>
      <c r="H9" s="14" t="s">
        <v>7</v>
      </c>
      <c r="I9" s="14" t="s">
        <v>8</v>
      </c>
      <c r="J9" s="14" t="s">
        <v>9</v>
      </c>
      <c r="K9" s="14" t="s">
        <v>10</v>
      </c>
      <c r="L9" s="14" t="s">
        <v>11</v>
      </c>
      <c r="M9" s="14" t="s">
        <v>12</v>
      </c>
      <c r="N9" s="14" t="s">
        <v>13</v>
      </c>
      <c r="O9" s="14" t="s">
        <v>14</v>
      </c>
      <c r="P9" s="14" t="s">
        <v>15</v>
      </c>
      <c r="Q9" s="14" t="s">
        <v>16</v>
      </c>
      <c r="R9" s="14" t="s">
        <v>17</v>
      </c>
      <c r="S9" s="14" t="s">
        <v>18</v>
      </c>
      <c r="T9" s="14" t="s">
        <v>19</v>
      </c>
      <c r="U9" s="14" t="s">
        <v>20</v>
      </c>
      <c r="V9" s="14" t="s">
        <v>21</v>
      </c>
      <c r="W9" s="14" t="s">
        <v>22</v>
      </c>
      <c r="X9" s="14" t="s">
        <v>23</v>
      </c>
      <c r="Y9" s="14" t="s">
        <v>24</v>
      </c>
      <c r="Z9" s="14" t="s">
        <v>25</v>
      </c>
      <c r="AA9" s="14" t="s">
        <v>26</v>
      </c>
      <c r="AB9" s="14" t="s">
        <v>27</v>
      </c>
      <c r="AC9" s="14" t="s">
        <v>28</v>
      </c>
      <c r="AD9" s="14" t="s">
        <v>29</v>
      </c>
      <c r="AE9" s="14" t="s">
        <v>30</v>
      </c>
      <c r="AF9" s="14" t="s">
        <v>31</v>
      </c>
      <c r="AG9" s="14" t="s">
        <v>32</v>
      </c>
      <c r="AH9" s="14" t="s">
        <v>33</v>
      </c>
      <c r="AI9" s="14" t="s">
        <v>34</v>
      </c>
      <c r="AJ9" s="14" t="s">
        <v>35</v>
      </c>
      <c r="AK9" s="14" t="s">
        <v>36</v>
      </c>
      <c r="AL9" s="14" t="s">
        <v>37</v>
      </c>
      <c r="AM9" s="14" t="s">
        <v>38</v>
      </c>
      <c r="AN9" s="14" t="s">
        <v>39</v>
      </c>
      <c r="AO9" s="14" t="s">
        <v>40</v>
      </c>
      <c r="AP9" s="14" t="s">
        <v>41</v>
      </c>
      <c r="AQ9" s="14" t="s">
        <v>42</v>
      </c>
      <c r="AR9" s="14" t="s">
        <v>43</v>
      </c>
      <c r="AS9" s="14" t="s">
        <v>44</v>
      </c>
      <c r="AT9" s="14" t="s">
        <v>45</v>
      </c>
      <c r="AU9" s="14" t="s">
        <v>46</v>
      </c>
      <c r="AV9" s="14" t="s">
        <v>47</v>
      </c>
      <c r="AW9" s="15" t="s">
        <v>48</v>
      </c>
      <c r="AX9" s="14" t="s">
        <v>49</v>
      </c>
      <c r="AY9" s="14" t="s">
        <v>50</v>
      </c>
      <c r="AZ9" s="14" t="s">
        <v>51</v>
      </c>
      <c r="BA9" s="14" t="s">
        <v>52</v>
      </c>
      <c r="BB9" s="14" t="s">
        <v>53</v>
      </c>
      <c r="BC9" s="14" t="s">
        <v>54</v>
      </c>
      <c r="BD9" s="14" t="s">
        <v>55</v>
      </c>
      <c r="BE9" s="14" t="s">
        <v>56</v>
      </c>
      <c r="BF9" s="14" t="s">
        <v>57</v>
      </c>
      <c r="BG9" s="14" t="s">
        <v>58</v>
      </c>
      <c r="BH9" s="14" t="s">
        <v>59</v>
      </c>
      <c r="BI9" s="11"/>
      <c r="BJ9" s="11"/>
      <c r="BK9" s="11"/>
      <c r="BL9" s="11"/>
      <c r="BM9" s="11"/>
      <c r="BN9" s="11"/>
      <c r="BO9" s="11"/>
      <c r="BP9" s="11"/>
      <c r="BQ9" s="11"/>
      <c r="BR9" s="11"/>
    </row>
    <row r="10" spans="1:60" ht="13.5" thickTop="1">
      <c r="A10" s="16"/>
      <c r="B10" s="88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</row>
    <row r="11" spans="1:60" ht="12.75">
      <c r="A11" s="24"/>
      <c r="B11" s="25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</row>
    <row r="12" spans="1:60" ht="12.75">
      <c r="A12" s="24"/>
      <c r="B12" s="28" t="s">
        <v>60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</row>
    <row r="13" spans="1:60" ht="12.75">
      <c r="A13" s="19"/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</row>
    <row r="14" spans="1:67" s="31" customFormat="1" ht="12.75">
      <c r="A14" s="29" t="s">
        <v>61</v>
      </c>
      <c r="B14" s="28" t="s">
        <v>88</v>
      </c>
      <c r="C14" s="20">
        <f aca="true" t="shared" si="0" ref="C14:C19">SUM(D14:BH14)</f>
        <v>13037830.400000002</v>
      </c>
      <c r="D14" s="30">
        <f aca="true" t="shared" si="1" ref="D14:BH14">SUM(D15:D19)</f>
        <v>552366.38</v>
      </c>
      <c r="E14" s="30">
        <f t="shared" si="1"/>
        <v>0</v>
      </c>
      <c r="F14" s="30">
        <f t="shared" si="1"/>
        <v>2574328.4699999997</v>
      </c>
      <c r="G14" s="30">
        <f t="shared" si="1"/>
        <v>1435917.66</v>
      </c>
      <c r="H14" s="30">
        <f t="shared" si="1"/>
        <v>1134711.9</v>
      </c>
      <c r="I14" s="30">
        <f t="shared" si="1"/>
        <v>0</v>
      </c>
      <c r="J14" s="30">
        <f t="shared" si="1"/>
        <v>1113941</v>
      </c>
      <c r="K14" s="30">
        <f t="shared" si="1"/>
        <v>0</v>
      </c>
      <c r="L14" s="30">
        <f t="shared" si="1"/>
        <v>1892025.2</v>
      </c>
      <c r="M14" s="30">
        <f t="shared" si="1"/>
        <v>770310.5800000001</v>
      </c>
      <c r="N14" s="30">
        <f t="shared" si="1"/>
        <v>306166.3</v>
      </c>
      <c r="O14" s="30">
        <f t="shared" si="1"/>
        <v>71582.09</v>
      </c>
      <c r="P14" s="30">
        <f t="shared" si="1"/>
        <v>0</v>
      </c>
      <c r="Q14" s="30">
        <f t="shared" si="1"/>
        <v>1656414.04</v>
      </c>
      <c r="R14" s="30">
        <f t="shared" si="1"/>
        <v>595496.3</v>
      </c>
      <c r="S14" s="30">
        <f t="shared" si="1"/>
        <v>0</v>
      </c>
      <c r="T14" s="30">
        <f t="shared" si="1"/>
        <v>321134.26</v>
      </c>
      <c r="U14" s="30">
        <f t="shared" si="1"/>
        <v>6000</v>
      </c>
      <c r="V14" s="30">
        <f t="shared" si="1"/>
        <v>195071.4</v>
      </c>
      <c r="W14" s="30">
        <f t="shared" si="1"/>
        <v>158596</v>
      </c>
      <c r="X14" s="30">
        <f t="shared" si="1"/>
        <v>0</v>
      </c>
      <c r="Y14" s="30">
        <f t="shared" si="1"/>
        <v>80000</v>
      </c>
      <c r="Z14" s="30">
        <f t="shared" si="1"/>
        <v>0</v>
      </c>
      <c r="AA14" s="30">
        <f t="shared" si="1"/>
        <v>0</v>
      </c>
      <c r="AB14" s="30">
        <f t="shared" si="1"/>
        <v>0</v>
      </c>
      <c r="AC14" s="30">
        <f t="shared" si="1"/>
        <v>0</v>
      </c>
      <c r="AD14" s="30">
        <f t="shared" si="1"/>
        <v>0</v>
      </c>
      <c r="AE14" s="30">
        <f t="shared" si="1"/>
        <v>0</v>
      </c>
      <c r="AF14" s="30">
        <f t="shared" si="1"/>
        <v>0</v>
      </c>
      <c r="AG14" s="30">
        <f t="shared" si="1"/>
        <v>0</v>
      </c>
      <c r="AH14" s="30">
        <f t="shared" si="1"/>
        <v>31000.82</v>
      </c>
      <c r="AI14" s="30">
        <f t="shared" si="1"/>
        <v>0</v>
      </c>
      <c r="AJ14" s="30">
        <f t="shared" si="1"/>
        <v>10909</v>
      </c>
      <c r="AK14" s="30">
        <f t="shared" si="1"/>
        <v>7442</v>
      </c>
      <c r="AL14" s="30">
        <f t="shared" si="1"/>
        <v>0</v>
      </c>
      <c r="AM14" s="30">
        <f t="shared" si="1"/>
        <v>0</v>
      </c>
      <c r="AN14" s="30">
        <f t="shared" si="1"/>
        <v>0</v>
      </c>
      <c r="AO14" s="30">
        <f t="shared" si="1"/>
        <v>43006</v>
      </c>
      <c r="AP14" s="30">
        <f t="shared" si="1"/>
        <v>0</v>
      </c>
      <c r="AQ14" s="30">
        <f t="shared" si="1"/>
        <v>0</v>
      </c>
      <c r="AR14" s="30">
        <f t="shared" si="1"/>
        <v>0</v>
      </c>
      <c r="AS14" s="30">
        <f t="shared" si="1"/>
        <v>0</v>
      </c>
      <c r="AT14" s="30">
        <f t="shared" si="1"/>
        <v>0</v>
      </c>
      <c r="AU14" s="30">
        <f t="shared" si="1"/>
        <v>53265</v>
      </c>
      <c r="AV14" s="30">
        <f t="shared" si="1"/>
        <v>0</v>
      </c>
      <c r="AW14" s="30">
        <f t="shared" si="1"/>
        <v>0</v>
      </c>
      <c r="AX14" s="30">
        <f t="shared" si="1"/>
        <v>0</v>
      </c>
      <c r="AY14" s="30">
        <f t="shared" si="1"/>
        <v>0</v>
      </c>
      <c r="AZ14" s="30">
        <f t="shared" si="1"/>
        <v>0</v>
      </c>
      <c r="BA14" s="30">
        <f t="shared" si="1"/>
        <v>0</v>
      </c>
      <c r="BB14" s="30">
        <f t="shared" si="1"/>
        <v>0</v>
      </c>
      <c r="BC14" s="30">
        <f t="shared" si="1"/>
        <v>0</v>
      </c>
      <c r="BD14" s="30">
        <f t="shared" si="1"/>
        <v>0</v>
      </c>
      <c r="BE14" s="30">
        <f t="shared" si="1"/>
        <v>0</v>
      </c>
      <c r="BF14" s="30">
        <f t="shared" si="1"/>
        <v>0</v>
      </c>
      <c r="BG14" s="30">
        <f t="shared" si="1"/>
        <v>0</v>
      </c>
      <c r="BH14" s="30">
        <f t="shared" si="1"/>
        <v>28146</v>
      </c>
      <c r="BI14" s="78"/>
      <c r="BJ14" s="79"/>
      <c r="BK14" s="79"/>
      <c r="BL14" s="79"/>
      <c r="BM14" s="79"/>
      <c r="BN14" s="79"/>
      <c r="BO14" s="79"/>
    </row>
    <row r="15" spans="1:60" ht="12.75">
      <c r="A15" s="32"/>
      <c r="B15" s="69" t="s">
        <v>97</v>
      </c>
      <c r="C15" s="20">
        <f t="shared" si="0"/>
        <v>6981247.100000001</v>
      </c>
      <c r="D15" s="21">
        <v>268553.88</v>
      </c>
      <c r="E15" s="21"/>
      <c r="F15" s="21">
        <v>1586114.67</v>
      </c>
      <c r="G15" s="21">
        <v>1353636.43</v>
      </c>
      <c r="H15" s="21">
        <v>716692.5</v>
      </c>
      <c r="I15" s="21"/>
      <c r="J15" s="21">
        <v>767908.5</v>
      </c>
      <c r="K15" s="21"/>
      <c r="L15" s="21">
        <v>956749.7</v>
      </c>
      <c r="M15" s="21">
        <v>205995.2</v>
      </c>
      <c r="N15" s="21"/>
      <c r="O15" s="21">
        <v>48373</v>
      </c>
      <c r="P15" s="21"/>
      <c r="Q15" s="21">
        <v>685925</v>
      </c>
      <c r="R15" s="21">
        <v>174003.4</v>
      </c>
      <c r="S15" s="21"/>
      <c r="T15" s="21"/>
      <c r="U15" s="21">
        <v>6000</v>
      </c>
      <c r="V15" s="21">
        <v>127081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>
        <v>13315.82</v>
      </c>
      <c r="AI15" s="21"/>
      <c r="AJ15" s="21">
        <v>8226</v>
      </c>
      <c r="AK15" s="21">
        <v>3779</v>
      </c>
      <c r="AL15" s="21"/>
      <c r="AM15" s="21"/>
      <c r="AN15" s="21"/>
      <c r="AO15" s="21">
        <v>11504</v>
      </c>
      <c r="AP15" s="21"/>
      <c r="AQ15" s="21"/>
      <c r="AR15" s="21"/>
      <c r="AS15" s="21"/>
      <c r="AT15" s="21"/>
      <c r="AU15" s="21">
        <v>38981</v>
      </c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>
        <v>8408</v>
      </c>
    </row>
    <row r="16" spans="1:60" ht="12.75">
      <c r="A16" s="33"/>
      <c r="B16" s="73" t="s">
        <v>96</v>
      </c>
      <c r="C16" s="20">
        <f t="shared" si="0"/>
        <v>5294288.8100000005</v>
      </c>
      <c r="D16" s="27">
        <v>283812.5</v>
      </c>
      <c r="E16" s="27"/>
      <c r="F16" s="27">
        <v>988213.8</v>
      </c>
      <c r="G16" s="27">
        <v>82281.23</v>
      </c>
      <c r="H16" s="27">
        <v>418019.4</v>
      </c>
      <c r="I16" s="27"/>
      <c r="J16" s="27">
        <v>192782.5</v>
      </c>
      <c r="K16" s="27"/>
      <c r="L16" s="27">
        <v>935275.5</v>
      </c>
      <c r="M16" s="27">
        <v>564315.38</v>
      </c>
      <c r="N16" s="27">
        <v>306166.3</v>
      </c>
      <c r="O16" s="27"/>
      <c r="P16" s="27"/>
      <c r="Q16" s="27">
        <v>694489.04</v>
      </c>
      <c r="R16" s="27">
        <v>421492.9</v>
      </c>
      <c r="S16" s="27"/>
      <c r="T16" s="27">
        <v>227134.26</v>
      </c>
      <c r="U16" s="27"/>
      <c r="V16" s="27">
        <v>65886</v>
      </c>
      <c r="W16" s="27">
        <v>24865</v>
      </c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>
        <v>17685</v>
      </c>
      <c r="AI16" s="27"/>
      <c r="AJ16" s="27">
        <v>2683</v>
      </c>
      <c r="AK16" s="27">
        <v>3663</v>
      </c>
      <c r="AL16" s="27"/>
      <c r="AM16" s="27"/>
      <c r="AN16" s="27"/>
      <c r="AO16" s="27">
        <v>31502</v>
      </c>
      <c r="AP16" s="27"/>
      <c r="AQ16" s="27"/>
      <c r="AR16" s="27"/>
      <c r="AS16" s="27"/>
      <c r="AT16" s="27"/>
      <c r="AU16" s="27">
        <v>14284</v>
      </c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>
        <v>19738</v>
      </c>
    </row>
    <row r="17" spans="1:60" ht="24">
      <c r="A17" s="33"/>
      <c r="B17" s="72" t="s">
        <v>82</v>
      </c>
      <c r="C17" s="20">
        <f t="shared" si="0"/>
        <v>105313.49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>
        <v>23209.09</v>
      </c>
      <c r="P17" s="27"/>
      <c r="Q17" s="27"/>
      <c r="R17" s="27"/>
      <c r="S17" s="27"/>
      <c r="T17" s="27"/>
      <c r="U17" s="27"/>
      <c r="V17" s="27">
        <v>2104.4</v>
      </c>
      <c r="W17" s="27"/>
      <c r="X17" s="27"/>
      <c r="Y17" s="27">
        <v>80000</v>
      </c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</row>
    <row r="18" spans="1:60" ht="12.75">
      <c r="A18" s="33"/>
      <c r="B18" s="73" t="s">
        <v>98</v>
      </c>
      <c r="C18" s="20">
        <f t="shared" si="0"/>
        <v>370000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>
        <v>276000</v>
      </c>
      <c r="R18" s="27"/>
      <c r="S18" s="27"/>
      <c r="T18" s="27">
        <v>94000</v>
      </c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</row>
    <row r="19" spans="1:60" ht="12.75">
      <c r="A19" s="33"/>
      <c r="B19" s="72" t="s">
        <v>99</v>
      </c>
      <c r="C19" s="20">
        <f t="shared" si="0"/>
        <v>286981</v>
      </c>
      <c r="D19" s="27"/>
      <c r="E19" s="27"/>
      <c r="F19" s="27"/>
      <c r="G19" s="27"/>
      <c r="H19" s="27"/>
      <c r="I19" s="27"/>
      <c r="J19" s="27">
        <v>153250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>
        <v>133731</v>
      </c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</row>
    <row r="20" spans="1:60" ht="12.75">
      <c r="A20" s="33"/>
      <c r="B20" s="77"/>
      <c r="C20" s="20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</row>
    <row r="21" spans="1:60" s="31" customFormat="1" ht="12.75">
      <c r="A21" s="34" t="s">
        <v>62</v>
      </c>
      <c r="B21" s="34" t="s">
        <v>63</v>
      </c>
      <c r="C21" s="20">
        <f aca="true" t="shared" si="2" ref="C21:C26">SUM(D21:BH21)</f>
        <v>5176505.25</v>
      </c>
      <c r="D21" s="26">
        <f>SUM(D22:D26)</f>
        <v>38905</v>
      </c>
      <c r="E21" s="26">
        <f aca="true" t="shared" si="3" ref="E21:BH21">SUM(E22:E26)</f>
        <v>0</v>
      </c>
      <c r="F21" s="26">
        <f t="shared" si="3"/>
        <v>1.6</v>
      </c>
      <c r="G21" s="26">
        <f t="shared" si="3"/>
        <v>0</v>
      </c>
      <c r="H21" s="26">
        <f t="shared" si="3"/>
        <v>285.7</v>
      </c>
      <c r="I21" s="26">
        <f t="shared" si="3"/>
        <v>1146</v>
      </c>
      <c r="J21" s="26">
        <f t="shared" si="3"/>
        <v>0</v>
      </c>
      <c r="K21" s="26">
        <f t="shared" si="3"/>
        <v>62000</v>
      </c>
      <c r="L21" s="26">
        <f t="shared" si="3"/>
        <v>0</v>
      </c>
      <c r="M21" s="26">
        <f t="shared" si="3"/>
        <v>71596.9</v>
      </c>
      <c r="N21" s="26">
        <f t="shared" si="3"/>
        <v>0</v>
      </c>
      <c r="O21" s="26">
        <f t="shared" si="3"/>
        <v>4838216.3</v>
      </c>
      <c r="P21" s="26">
        <f t="shared" si="3"/>
        <v>0</v>
      </c>
      <c r="Q21" s="26">
        <f t="shared" si="3"/>
        <v>0</v>
      </c>
      <c r="R21" s="26">
        <f t="shared" si="3"/>
        <v>6725</v>
      </c>
      <c r="S21" s="26">
        <f t="shared" si="3"/>
        <v>0</v>
      </c>
      <c r="T21" s="26">
        <f t="shared" si="3"/>
        <v>28900</v>
      </c>
      <c r="U21" s="26">
        <f t="shared" si="3"/>
        <v>0</v>
      </c>
      <c r="V21" s="26">
        <f t="shared" si="3"/>
        <v>0</v>
      </c>
      <c r="W21" s="26">
        <f t="shared" si="3"/>
        <v>0</v>
      </c>
      <c r="X21" s="26">
        <f t="shared" si="3"/>
        <v>0</v>
      </c>
      <c r="Y21" s="26">
        <f t="shared" si="3"/>
        <v>47000</v>
      </c>
      <c r="Z21" s="26">
        <f t="shared" si="3"/>
        <v>142.75</v>
      </c>
      <c r="AA21" s="26">
        <f t="shared" si="3"/>
        <v>0</v>
      </c>
      <c r="AB21" s="26">
        <f t="shared" si="3"/>
        <v>0</v>
      </c>
      <c r="AC21" s="26">
        <f t="shared" si="3"/>
        <v>0</v>
      </c>
      <c r="AD21" s="26">
        <f t="shared" si="3"/>
        <v>0</v>
      </c>
      <c r="AE21" s="26">
        <f t="shared" si="3"/>
        <v>1349.75</v>
      </c>
      <c r="AF21" s="26">
        <f t="shared" si="3"/>
        <v>0</v>
      </c>
      <c r="AG21" s="26">
        <f t="shared" si="3"/>
        <v>0</v>
      </c>
      <c r="AH21" s="26">
        <f t="shared" si="3"/>
        <v>0</v>
      </c>
      <c r="AI21" s="26">
        <f t="shared" si="3"/>
        <v>0</v>
      </c>
      <c r="AJ21" s="26">
        <f t="shared" si="3"/>
        <v>0</v>
      </c>
      <c r="AK21" s="26">
        <f t="shared" si="3"/>
        <v>0</v>
      </c>
      <c r="AL21" s="26">
        <f t="shared" si="3"/>
        <v>0</v>
      </c>
      <c r="AM21" s="26">
        <f t="shared" si="3"/>
        <v>0</v>
      </c>
      <c r="AN21" s="26">
        <f t="shared" si="3"/>
        <v>0</v>
      </c>
      <c r="AO21" s="26">
        <f t="shared" si="3"/>
        <v>8103.75</v>
      </c>
      <c r="AP21" s="26">
        <f t="shared" si="3"/>
        <v>44000</v>
      </c>
      <c r="AQ21" s="26">
        <f t="shared" si="3"/>
        <v>18000</v>
      </c>
      <c r="AR21" s="26">
        <f t="shared" si="3"/>
        <v>0</v>
      </c>
      <c r="AS21" s="26">
        <f t="shared" si="3"/>
        <v>0</v>
      </c>
      <c r="AT21" s="26">
        <f t="shared" si="3"/>
        <v>0</v>
      </c>
      <c r="AU21" s="26">
        <f t="shared" si="3"/>
        <v>9220</v>
      </c>
      <c r="AV21" s="26">
        <f t="shared" si="3"/>
        <v>0</v>
      </c>
      <c r="AW21" s="26">
        <f t="shared" si="3"/>
        <v>0</v>
      </c>
      <c r="AX21" s="26">
        <f t="shared" si="3"/>
        <v>0</v>
      </c>
      <c r="AY21" s="26">
        <f t="shared" si="3"/>
        <v>0</v>
      </c>
      <c r="AZ21" s="26">
        <f t="shared" si="3"/>
        <v>0</v>
      </c>
      <c r="BA21" s="26">
        <f t="shared" si="3"/>
        <v>0</v>
      </c>
      <c r="BB21" s="26">
        <f t="shared" si="3"/>
        <v>0</v>
      </c>
      <c r="BC21" s="26">
        <f t="shared" si="3"/>
        <v>0</v>
      </c>
      <c r="BD21" s="26">
        <f t="shared" si="3"/>
        <v>0</v>
      </c>
      <c r="BE21" s="26">
        <f t="shared" si="3"/>
        <v>912.5</v>
      </c>
      <c r="BF21" s="26">
        <f t="shared" si="3"/>
        <v>0</v>
      </c>
      <c r="BG21" s="26">
        <f t="shared" si="3"/>
        <v>0</v>
      </c>
      <c r="BH21" s="26">
        <f t="shared" si="3"/>
        <v>0</v>
      </c>
    </row>
    <row r="22" spans="1:60" ht="12.75">
      <c r="A22" s="33"/>
      <c r="B22" s="68" t="s">
        <v>87</v>
      </c>
      <c r="C22" s="20">
        <f t="shared" si="2"/>
        <v>10508.75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>
        <v>142.75</v>
      </c>
      <c r="AA22" s="27"/>
      <c r="AB22" s="27"/>
      <c r="AC22" s="27"/>
      <c r="AD22" s="27"/>
      <c r="AE22" s="27">
        <v>1349.75</v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>
        <v>8103.75</v>
      </c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>
        <v>912.5</v>
      </c>
      <c r="BF22" s="27"/>
      <c r="BG22" s="27"/>
      <c r="BH22" s="27"/>
    </row>
    <row r="23" spans="1:60" s="38" customFormat="1" ht="12.75">
      <c r="A23" s="36"/>
      <c r="B23" s="73" t="s">
        <v>83</v>
      </c>
      <c r="C23" s="35">
        <f t="shared" si="2"/>
        <v>83750</v>
      </c>
      <c r="D23" s="37">
        <v>38905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>
        <v>6725</v>
      </c>
      <c r="S23" s="37"/>
      <c r="T23" s="37">
        <v>28900</v>
      </c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>
        <v>9220</v>
      </c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</row>
    <row r="24" spans="1:120" s="38" customFormat="1" ht="24">
      <c r="A24" s="36"/>
      <c r="B24" s="72" t="s">
        <v>89</v>
      </c>
      <c r="C24" s="70">
        <f t="shared" si="2"/>
        <v>73030.2</v>
      </c>
      <c r="D24" s="37"/>
      <c r="E24" s="37"/>
      <c r="F24" s="37">
        <v>1.6</v>
      </c>
      <c r="G24" s="37"/>
      <c r="H24" s="37">
        <v>285.7</v>
      </c>
      <c r="I24" s="37">
        <v>1146</v>
      </c>
      <c r="J24" s="37"/>
      <c r="K24" s="37"/>
      <c r="L24" s="37"/>
      <c r="M24" s="37">
        <v>71596.9</v>
      </c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</row>
    <row r="25" spans="1:120" s="38" customFormat="1" ht="12.75">
      <c r="A25" s="36"/>
      <c r="B25" s="72" t="s">
        <v>105</v>
      </c>
      <c r="C25" s="70">
        <f t="shared" si="2"/>
        <v>4838216.3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>
        <v>4838216.3</v>
      </c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</row>
    <row r="26" spans="1:120" s="38" customFormat="1" ht="12.75">
      <c r="A26" s="36"/>
      <c r="B26" s="72" t="s">
        <v>106</v>
      </c>
      <c r="C26" s="70">
        <f t="shared" si="2"/>
        <v>171000</v>
      </c>
      <c r="D26" s="37"/>
      <c r="E26" s="37"/>
      <c r="F26" s="37"/>
      <c r="G26" s="37"/>
      <c r="H26" s="37"/>
      <c r="I26" s="37"/>
      <c r="J26" s="37"/>
      <c r="K26" s="37">
        <v>62000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>
        <v>47000</v>
      </c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>
        <v>44000</v>
      </c>
      <c r="AQ26" s="37">
        <v>18000</v>
      </c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</row>
    <row r="27" spans="1:60" ht="13.5" thickBot="1">
      <c r="A27" s="22"/>
      <c r="B27" s="24"/>
      <c r="C27" s="20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</row>
    <row r="28" spans="1:60" s="41" customFormat="1" ht="14.25" thickBot="1" thickTop="1">
      <c r="A28" s="39" t="s">
        <v>64</v>
      </c>
      <c r="B28" s="39" t="s">
        <v>65</v>
      </c>
      <c r="C28" s="40">
        <f>SUM(D28:BH28)</f>
        <v>18214335.65</v>
      </c>
      <c r="D28" s="40">
        <f aca="true" t="shared" si="4" ref="D28:BH28">SUM(D14,D21)</f>
        <v>591271.38</v>
      </c>
      <c r="E28" s="40">
        <f t="shared" si="4"/>
        <v>0</v>
      </c>
      <c r="F28" s="40">
        <f t="shared" si="4"/>
        <v>2574330.07</v>
      </c>
      <c r="G28" s="40">
        <f t="shared" si="4"/>
        <v>1435917.66</v>
      </c>
      <c r="H28" s="40">
        <f t="shared" si="4"/>
        <v>1134997.5999999999</v>
      </c>
      <c r="I28" s="40">
        <f t="shared" si="4"/>
        <v>1146</v>
      </c>
      <c r="J28" s="40">
        <f t="shared" si="4"/>
        <v>1113941</v>
      </c>
      <c r="K28" s="40">
        <f t="shared" si="4"/>
        <v>62000</v>
      </c>
      <c r="L28" s="40">
        <f t="shared" si="4"/>
        <v>1892025.2</v>
      </c>
      <c r="M28" s="40">
        <f t="shared" si="4"/>
        <v>841907.4800000001</v>
      </c>
      <c r="N28" s="40">
        <f t="shared" si="4"/>
        <v>306166.3</v>
      </c>
      <c r="O28" s="40">
        <f t="shared" si="4"/>
        <v>4909798.39</v>
      </c>
      <c r="P28" s="40">
        <f t="shared" si="4"/>
        <v>0</v>
      </c>
      <c r="Q28" s="40">
        <f t="shared" si="4"/>
        <v>1656414.04</v>
      </c>
      <c r="R28" s="40">
        <f t="shared" si="4"/>
        <v>602221.3</v>
      </c>
      <c r="S28" s="40">
        <f t="shared" si="4"/>
        <v>0</v>
      </c>
      <c r="T28" s="40">
        <f t="shared" si="4"/>
        <v>350034.26</v>
      </c>
      <c r="U28" s="40">
        <f t="shared" si="4"/>
        <v>6000</v>
      </c>
      <c r="V28" s="40">
        <f t="shared" si="4"/>
        <v>195071.4</v>
      </c>
      <c r="W28" s="40">
        <f t="shared" si="4"/>
        <v>158596</v>
      </c>
      <c r="X28" s="40">
        <f t="shared" si="4"/>
        <v>0</v>
      </c>
      <c r="Y28" s="40">
        <f t="shared" si="4"/>
        <v>127000</v>
      </c>
      <c r="Z28" s="40">
        <f t="shared" si="4"/>
        <v>142.75</v>
      </c>
      <c r="AA28" s="40">
        <f t="shared" si="4"/>
        <v>0</v>
      </c>
      <c r="AB28" s="40">
        <f t="shared" si="4"/>
        <v>0</v>
      </c>
      <c r="AC28" s="40">
        <f t="shared" si="4"/>
        <v>0</v>
      </c>
      <c r="AD28" s="40">
        <f t="shared" si="4"/>
        <v>0</v>
      </c>
      <c r="AE28" s="40">
        <f t="shared" si="4"/>
        <v>1349.75</v>
      </c>
      <c r="AF28" s="40">
        <f t="shared" si="4"/>
        <v>0</v>
      </c>
      <c r="AG28" s="40">
        <f t="shared" si="4"/>
        <v>0</v>
      </c>
      <c r="AH28" s="40">
        <f t="shared" si="4"/>
        <v>31000.82</v>
      </c>
      <c r="AI28" s="40">
        <f t="shared" si="4"/>
        <v>0</v>
      </c>
      <c r="AJ28" s="40">
        <f t="shared" si="4"/>
        <v>10909</v>
      </c>
      <c r="AK28" s="40">
        <f t="shared" si="4"/>
        <v>7442</v>
      </c>
      <c r="AL28" s="40">
        <f t="shared" si="4"/>
        <v>0</v>
      </c>
      <c r="AM28" s="40">
        <f t="shared" si="4"/>
        <v>0</v>
      </c>
      <c r="AN28" s="40">
        <f t="shared" si="4"/>
        <v>0</v>
      </c>
      <c r="AO28" s="40">
        <f t="shared" si="4"/>
        <v>51109.75</v>
      </c>
      <c r="AP28" s="40">
        <f t="shared" si="4"/>
        <v>44000</v>
      </c>
      <c r="AQ28" s="40">
        <f t="shared" si="4"/>
        <v>18000</v>
      </c>
      <c r="AR28" s="40">
        <f t="shared" si="4"/>
        <v>0</v>
      </c>
      <c r="AS28" s="40">
        <f t="shared" si="4"/>
        <v>0</v>
      </c>
      <c r="AT28" s="40">
        <f t="shared" si="4"/>
        <v>0</v>
      </c>
      <c r="AU28" s="40">
        <f t="shared" si="4"/>
        <v>62485</v>
      </c>
      <c r="AV28" s="40">
        <f t="shared" si="4"/>
        <v>0</v>
      </c>
      <c r="AW28" s="40">
        <f t="shared" si="4"/>
        <v>0</v>
      </c>
      <c r="AX28" s="40">
        <f t="shared" si="4"/>
        <v>0</v>
      </c>
      <c r="AY28" s="40">
        <f t="shared" si="4"/>
        <v>0</v>
      </c>
      <c r="AZ28" s="40">
        <f t="shared" si="4"/>
        <v>0</v>
      </c>
      <c r="BA28" s="40">
        <f t="shared" si="4"/>
        <v>0</v>
      </c>
      <c r="BB28" s="40">
        <f t="shared" si="4"/>
        <v>0</v>
      </c>
      <c r="BC28" s="40">
        <f t="shared" si="4"/>
        <v>0</v>
      </c>
      <c r="BD28" s="40">
        <f t="shared" si="4"/>
        <v>0</v>
      </c>
      <c r="BE28" s="40">
        <f t="shared" si="4"/>
        <v>912.5</v>
      </c>
      <c r="BF28" s="40">
        <f t="shared" si="4"/>
        <v>0</v>
      </c>
      <c r="BG28" s="40">
        <f t="shared" si="4"/>
        <v>0</v>
      </c>
      <c r="BH28" s="40">
        <f t="shared" si="4"/>
        <v>28146</v>
      </c>
    </row>
    <row r="29" spans="1:60" s="45" customFormat="1" ht="13.5" thickTop="1">
      <c r="A29" s="42"/>
      <c r="B29" s="43"/>
      <c r="C29" s="30"/>
      <c r="D29" s="44"/>
      <c r="E29" s="65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</row>
    <row r="30" spans="1:60" ht="12.75">
      <c r="A30" s="46"/>
      <c r="B30" s="47" t="s">
        <v>66</v>
      </c>
      <c r="C30" s="20"/>
      <c r="D30" s="48"/>
      <c r="E30" s="21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</row>
    <row r="31" spans="1:60" ht="12.75">
      <c r="A31" s="46"/>
      <c r="B31" s="19"/>
      <c r="C31" s="20"/>
      <c r="D31" s="48"/>
      <c r="E31" s="21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</row>
    <row r="32" spans="1:60" s="31" customFormat="1" ht="12.75">
      <c r="A32" s="49" t="s">
        <v>67</v>
      </c>
      <c r="B32" s="47" t="s">
        <v>68</v>
      </c>
      <c r="C32" s="20">
        <f aca="true" t="shared" si="5" ref="C32:C39">SUM(D32:BH32)</f>
        <v>45353352.90999999</v>
      </c>
      <c r="D32" s="50">
        <f aca="true" t="shared" si="6" ref="D32:BH32">SUM(D33:D39)</f>
        <v>898522</v>
      </c>
      <c r="E32" s="50">
        <f t="shared" si="6"/>
        <v>2297298.24</v>
      </c>
      <c r="F32" s="50">
        <f t="shared" si="6"/>
        <v>2315682</v>
      </c>
      <c r="G32" s="50">
        <f t="shared" si="6"/>
        <v>9831754.35</v>
      </c>
      <c r="H32" s="50">
        <f t="shared" si="6"/>
        <v>2353900</v>
      </c>
      <c r="I32" s="50">
        <f t="shared" si="6"/>
        <v>4907018.7</v>
      </c>
      <c r="J32" s="50">
        <f t="shared" si="6"/>
        <v>715584.61</v>
      </c>
      <c r="K32" s="50">
        <f t="shared" si="6"/>
        <v>2092458.6800000002</v>
      </c>
      <c r="L32" s="50">
        <f t="shared" si="6"/>
        <v>2308758</v>
      </c>
      <c r="M32" s="50">
        <f t="shared" si="6"/>
        <v>5036460.28</v>
      </c>
      <c r="N32" s="50">
        <f t="shared" si="6"/>
        <v>1473617.5</v>
      </c>
      <c r="O32" s="50">
        <f t="shared" si="6"/>
        <v>2399061.5</v>
      </c>
      <c r="P32" s="50">
        <f t="shared" si="6"/>
        <v>268761.73</v>
      </c>
      <c r="Q32" s="50">
        <f t="shared" si="6"/>
        <v>1107360.4</v>
      </c>
      <c r="R32" s="50">
        <f t="shared" si="6"/>
        <v>2606915</v>
      </c>
      <c r="S32" s="50">
        <f t="shared" si="6"/>
        <v>603848.1</v>
      </c>
      <c r="T32" s="50">
        <f t="shared" si="6"/>
        <v>683788</v>
      </c>
      <c r="U32" s="50">
        <f t="shared" si="6"/>
        <v>859935</v>
      </c>
      <c r="V32" s="50">
        <f t="shared" si="6"/>
        <v>397599</v>
      </c>
      <c r="W32" s="50">
        <f t="shared" si="6"/>
        <v>609667</v>
      </c>
      <c r="X32" s="50">
        <f t="shared" si="6"/>
        <v>586355</v>
      </c>
      <c r="Y32" s="50">
        <f t="shared" si="6"/>
        <v>133410</v>
      </c>
      <c r="Z32" s="50">
        <f t="shared" si="6"/>
        <v>0</v>
      </c>
      <c r="AA32" s="50">
        <f t="shared" si="6"/>
        <v>35165</v>
      </c>
      <c r="AB32" s="50">
        <f t="shared" si="6"/>
        <v>2499.05</v>
      </c>
      <c r="AC32" s="50">
        <f t="shared" si="6"/>
        <v>19609.5</v>
      </c>
      <c r="AD32" s="50">
        <f t="shared" si="6"/>
        <v>17755.2</v>
      </c>
      <c r="AE32" s="50">
        <f t="shared" si="6"/>
        <v>13159</v>
      </c>
      <c r="AF32" s="50">
        <f t="shared" si="6"/>
        <v>0</v>
      </c>
      <c r="AG32" s="50">
        <f t="shared" si="6"/>
        <v>92608.15</v>
      </c>
      <c r="AH32" s="50">
        <f t="shared" si="6"/>
        <v>0</v>
      </c>
      <c r="AI32" s="50">
        <f t="shared" si="6"/>
        <v>0</v>
      </c>
      <c r="AJ32" s="50">
        <f t="shared" si="6"/>
        <v>31</v>
      </c>
      <c r="AK32" s="50">
        <f t="shared" si="6"/>
        <v>0</v>
      </c>
      <c r="AL32" s="50">
        <f t="shared" si="6"/>
        <v>72207</v>
      </c>
      <c r="AM32" s="50">
        <f t="shared" si="6"/>
        <v>47368</v>
      </c>
      <c r="AN32" s="50">
        <f t="shared" si="6"/>
        <v>41240.8</v>
      </c>
      <c r="AO32" s="50">
        <f t="shared" si="6"/>
        <v>0</v>
      </c>
      <c r="AP32" s="50">
        <f t="shared" si="6"/>
        <v>57128.85</v>
      </c>
      <c r="AQ32" s="50">
        <f t="shared" si="6"/>
        <v>0</v>
      </c>
      <c r="AR32" s="50">
        <f t="shared" si="6"/>
        <v>0</v>
      </c>
      <c r="AS32" s="50">
        <f t="shared" si="6"/>
        <v>42793</v>
      </c>
      <c r="AT32" s="50">
        <f t="shared" si="6"/>
        <v>19761</v>
      </c>
      <c r="AU32" s="50">
        <f t="shared" si="6"/>
        <v>0</v>
      </c>
      <c r="AV32" s="50">
        <f t="shared" si="6"/>
        <v>73629.5</v>
      </c>
      <c r="AW32" s="50">
        <f t="shared" si="6"/>
        <v>31716.5</v>
      </c>
      <c r="AX32" s="50">
        <f t="shared" si="6"/>
        <v>0</v>
      </c>
      <c r="AY32" s="50">
        <f t="shared" si="6"/>
        <v>8614.150000000001</v>
      </c>
      <c r="AZ32" s="50">
        <f t="shared" si="6"/>
        <v>38395</v>
      </c>
      <c r="BA32" s="50">
        <f t="shared" si="6"/>
        <v>17133</v>
      </c>
      <c r="BB32" s="50">
        <f t="shared" si="6"/>
        <v>3806</v>
      </c>
      <c r="BC32" s="50">
        <f t="shared" si="6"/>
        <v>32044.5</v>
      </c>
      <c r="BD32" s="50">
        <f t="shared" si="6"/>
        <v>49580</v>
      </c>
      <c r="BE32" s="50">
        <f t="shared" si="6"/>
        <v>41495</v>
      </c>
      <c r="BF32" s="50">
        <f t="shared" si="6"/>
        <v>45630.759999999995</v>
      </c>
      <c r="BG32" s="50">
        <f t="shared" si="6"/>
        <v>52287.86</v>
      </c>
      <c r="BH32" s="50">
        <f t="shared" si="6"/>
        <v>9940</v>
      </c>
    </row>
    <row r="33" spans="1:60" ht="12.75">
      <c r="A33" s="46"/>
      <c r="B33" s="69" t="s">
        <v>97</v>
      </c>
      <c r="C33" s="20">
        <f t="shared" si="5"/>
        <v>1688203.25</v>
      </c>
      <c r="D33" s="48"/>
      <c r="E33" s="21">
        <v>5545.4</v>
      </c>
      <c r="F33" s="48"/>
      <c r="G33" s="48"/>
      <c r="H33" s="48"/>
      <c r="I33" s="48">
        <v>698544.1</v>
      </c>
      <c r="J33" s="48"/>
      <c r="K33" s="48">
        <v>582369</v>
      </c>
      <c r="L33" s="48"/>
      <c r="M33" s="48"/>
      <c r="N33" s="48">
        <v>37925.4</v>
      </c>
      <c r="O33" s="48"/>
      <c r="P33" s="48">
        <v>2267.36</v>
      </c>
      <c r="Q33" s="48"/>
      <c r="R33" s="48"/>
      <c r="S33" s="48"/>
      <c r="T33" s="48">
        <v>14321</v>
      </c>
      <c r="U33" s="48"/>
      <c r="V33" s="48"/>
      <c r="W33" s="48"/>
      <c r="X33" s="48"/>
      <c r="Y33" s="48"/>
      <c r="Z33" s="48"/>
      <c r="AA33" s="48">
        <v>16197</v>
      </c>
      <c r="AB33" s="48"/>
      <c r="AC33" s="48"/>
      <c r="AD33" s="48">
        <v>4274</v>
      </c>
      <c r="AE33" s="48"/>
      <c r="AF33" s="48"/>
      <c r="AG33" s="48">
        <v>38954.35</v>
      </c>
      <c r="AH33" s="48"/>
      <c r="AI33" s="48"/>
      <c r="AJ33" s="48"/>
      <c r="AK33" s="48"/>
      <c r="AL33" s="48">
        <v>33085</v>
      </c>
      <c r="AM33" s="48">
        <v>24902</v>
      </c>
      <c r="AN33" s="48">
        <v>7380</v>
      </c>
      <c r="AO33" s="48"/>
      <c r="AP33" s="48">
        <v>18439</v>
      </c>
      <c r="AQ33" s="48"/>
      <c r="AR33" s="48"/>
      <c r="AS33" s="48">
        <v>16249</v>
      </c>
      <c r="AT33" s="48">
        <v>6021</v>
      </c>
      <c r="AU33" s="48"/>
      <c r="AV33" s="48">
        <v>33798.5</v>
      </c>
      <c r="AW33" s="48">
        <v>28413</v>
      </c>
      <c r="AX33" s="48"/>
      <c r="AY33" s="48">
        <v>4253.75</v>
      </c>
      <c r="AZ33" s="48">
        <v>20911</v>
      </c>
      <c r="BA33" s="48">
        <v>4703</v>
      </c>
      <c r="BB33" s="48">
        <v>1048</v>
      </c>
      <c r="BC33" s="48">
        <v>16176</v>
      </c>
      <c r="BD33" s="48">
        <v>5862</v>
      </c>
      <c r="BE33" s="48">
        <v>14826</v>
      </c>
      <c r="BF33" s="48">
        <v>18329.39</v>
      </c>
      <c r="BG33" s="48">
        <v>33409</v>
      </c>
      <c r="BH33" s="48"/>
    </row>
    <row r="34" spans="1:60" ht="12.75">
      <c r="A34" s="46"/>
      <c r="B34" s="73" t="s">
        <v>96</v>
      </c>
      <c r="C34" s="20">
        <f t="shared" si="5"/>
        <v>2063250.2000000007</v>
      </c>
      <c r="D34" s="48"/>
      <c r="E34" s="21">
        <v>110106</v>
      </c>
      <c r="F34" s="48"/>
      <c r="G34" s="48"/>
      <c r="H34" s="48"/>
      <c r="I34" s="48">
        <v>411212.3</v>
      </c>
      <c r="J34" s="48"/>
      <c r="K34" s="48">
        <v>1020300.3</v>
      </c>
      <c r="L34" s="48"/>
      <c r="M34" s="48"/>
      <c r="N34" s="48"/>
      <c r="O34" s="48">
        <v>96204.5</v>
      </c>
      <c r="P34" s="48">
        <v>17295.37</v>
      </c>
      <c r="Q34" s="48"/>
      <c r="R34" s="48"/>
      <c r="S34" s="48">
        <v>0.1</v>
      </c>
      <c r="T34" s="48"/>
      <c r="U34" s="48"/>
      <c r="V34" s="48"/>
      <c r="W34" s="48"/>
      <c r="X34" s="48">
        <v>173</v>
      </c>
      <c r="Y34" s="48"/>
      <c r="Z34" s="48"/>
      <c r="AA34" s="48">
        <v>18968</v>
      </c>
      <c r="AB34" s="48">
        <v>642.05</v>
      </c>
      <c r="AC34" s="48"/>
      <c r="AD34" s="48">
        <v>1033.2</v>
      </c>
      <c r="AE34" s="48"/>
      <c r="AF34" s="48"/>
      <c r="AG34" s="48">
        <v>53618.8</v>
      </c>
      <c r="AH34" s="48"/>
      <c r="AI34" s="48"/>
      <c r="AJ34" s="48"/>
      <c r="AK34" s="48"/>
      <c r="AL34" s="48">
        <v>39122</v>
      </c>
      <c r="AM34" s="48">
        <v>22466</v>
      </c>
      <c r="AN34" s="48">
        <v>33860.8</v>
      </c>
      <c r="AO34" s="48"/>
      <c r="AP34" s="48">
        <v>22572.85</v>
      </c>
      <c r="AQ34" s="48"/>
      <c r="AR34" s="48"/>
      <c r="AS34" s="48">
        <v>16343</v>
      </c>
      <c r="AT34" s="48">
        <v>13740</v>
      </c>
      <c r="AU34" s="48"/>
      <c r="AV34" s="48">
        <v>36210</v>
      </c>
      <c r="AW34" s="48"/>
      <c r="AX34" s="48"/>
      <c r="AY34" s="48">
        <v>4162.2</v>
      </c>
      <c r="AZ34" s="48">
        <v>10</v>
      </c>
      <c r="BA34" s="48">
        <v>11553</v>
      </c>
      <c r="BB34" s="48">
        <v>2758</v>
      </c>
      <c r="BC34" s="48">
        <v>15868.5</v>
      </c>
      <c r="BD34" s="48">
        <v>42757</v>
      </c>
      <c r="BE34" s="48">
        <v>26093</v>
      </c>
      <c r="BF34" s="48">
        <v>27301.37</v>
      </c>
      <c r="BG34" s="48">
        <v>18878.86</v>
      </c>
      <c r="BH34" s="48"/>
    </row>
    <row r="35" spans="1:60" ht="12.75">
      <c r="A35" s="46"/>
      <c r="B35" s="73" t="s">
        <v>102</v>
      </c>
      <c r="C35" s="20">
        <f t="shared" si="5"/>
        <v>6581560.22</v>
      </c>
      <c r="D35" s="48">
        <v>3616</v>
      </c>
      <c r="E35" s="21">
        <v>341520.84</v>
      </c>
      <c r="F35" s="48"/>
      <c r="G35" s="48">
        <v>4396813.35</v>
      </c>
      <c r="H35" s="48">
        <v>108</v>
      </c>
      <c r="I35" s="48">
        <v>53861.3</v>
      </c>
      <c r="J35" s="48">
        <v>385219.55</v>
      </c>
      <c r="K35" s="48"/>
      <c r="L35" s="48"/>
      <c r="M35" s="48">
        <v>554073.28</v>
      </c>
      <c r="N35" s="48">
        <v>223888.9</v>
      </c>
      <c r="O35" s="48"/>
      <c r="P35" s="48">
        <v>426</v>
      </c>
      <c r="Q35" s="48">
        <v>621977</v>
      </c>
      <c r="R35" s="48"/>
      <c r="S35" s="48"/>
      <c r="T35" s="48"/>
      <c r="U35" s="48"/>
      <c r="V35" s="48"/>
      <c r="W35" s="48">
        <v>56</v>
      </c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</row>
    <row r="36" spans="1:60" ht="12.75">
      <c r="A36" s="46"/>
      <c r="B36" s="76" t="s">
        <v>85</v>
      </c>
      <c r="C36" s="20">
        <f t="shared" si="5"/>
        <v>651900.8699999999</v>
      </c>
      <c r="D36" s="48">
        <v>138</v>
      </c>
      <c r="E36" s="21">
        <v>8372</v>
      </c>
      <c r="F36" s="48">
        <v>43637</v>
      </c>
      <c r="G36" s="48">
        <v>129471</v>
      </c>
      <c r="H36" s="48">
        <v>97480</v>
      </c>
      <c r="I36" s="48">
        <v>53175</v>
      </c>
      <c r="J36" s="48">
        <v>7262.47</v>
      </c>
      <c r="K36" s="48">
        <v>89512</v>
      </c>
      <c r="L36" s="48"/>
      <c r="M36" s="48">
        <v>9663</v>
      </c>
      <c r="N36" s="48">
        <v>65312.2</v>
      </c>
      <c r="O36" s="48"/>
      <c r="P36" s="48"/>
      <c r="Q36" s="48">
        <v>3842</v>
      </c>
      <c r="R36" s="48"/>
      <c r="S36" s="48"/>
      <c r="T36" s="48"/>
      <c r="U36" s="48"/>
      <c r="V36" s="48">
        <v>17</v>
      </c>
      <c r="W36" s="48">
        <v>33611</v>
      </c>
      <c r="X36" s="48"/>
      <c r="Y36" s="48"/>
      <c r="Z36" s="48"/>
      <c r="AA36" s="48"/>
      <c r="AB36" s="48">
        <v>1857</v>
      </c>
      <c r="AC36" s="48">
        <v>19609.5</v>
      </c>
      <c r="AD36" s="48">
        <v>12448</v>
      </c>
      <c r="AE36" s="48">
        <v>13159</v>
      </c>
      <c r="AF36" s="48"/>
      <c r="AG36" s="48">
        <v>35</v>
      </c>
      <c r="AH36" s="48"/>
      <c r="AI36" s="48"/>
      <c r="AJ36" s="48">
        <v>31</v>
      </c>
      <c r="AK36" s="48"/>
      <c r="AL36" s="48"/>
      <c r="AM36" s="48"/>
      <c r="AN36" s="48"/>
      <c r="AO36" s="48"/>
      <c r="AP36" s="48">
        <v>16117</v>
      </c>
      <c r="AQ36" s="48"/>
      <c r="AR36" s="48"/>
      <c r="AS36" s="48">
        <v>10201</v>
      </c>
      <c r="AT36" s="48"/>
      <c r="AU36" s="48"/>
      <c r="AV36" s="48">
        <v>3621</v>
      </c>
      <c r="AW36" s="48">
        <v>3303.5</v>
      </c>
      <c r="AX36" s="48"/>
      <c r="AY36" s="48">
        <v>198.2</v>
      </c>
      <c r="AZ36" s="48">
        <v>17474</v>
      </c>
      <c r="BA36" s="48">
        <v>877</v>
      </c>
      <c r="BB36" s="48"/>
      <c r="BC36" s="48"/>
      <c r="BD36" s="48">
        <v>961</v>
      </c>
      <c r="BE36" s="48">
        <v>576</v>
      </c>
      <c r="BF36" s="48"/>
      <c r="BG36" s="48"/>
      <c r="BH36" s="48">
        <v>9940</v>
      </c>
    </row>
    <row r="37" spans="1:60" ht="12.75">
      <c r="A37" s="46"/>
      <c r="B37" s="73" t="s">
        <v>98</v>
      </c>
      <c r="C37" s="20">
        <f t="shared" si="5"/>
        <v>15386968</v>
      </c>
      <c r="D37" s="48">
        <v>647000</v>
      </c>
      <c r="E37" s="21">
        <v>1415000</v>
      </c>
      <c r="F37" s="48">
        <v>1318000</v>
      </c>
      <c r="G37" s="48">
        <v>379468</v>
      </c>
      <c r="H37" s="48">
        <v>838000</v>
      </c>
      <c r="I37" s="48">
        <v>1487000</v>
      </c>
      <c r="J37" s="48">
        <v>319000</v>
      </c>
      <c r="K37" s="48">
        <v>160600</v>
      </c>
      <c r="L37" s="48">
        <v>800500</v>
      </c>
      <c r="M37" s="48">
        <v>3282000</v>
      </c>
      <c r="N37" s="48">
        <v>339400</v>
      </c>
      <c r="O37" s="48">
        <v>1025000</v>
      </c>
      <c r="P37" s="48">
        <v>50000</v>
      </c>
      <c r="Q37" s="48"/>
      <c r="R37" s="48">
        <v>1494000</v>
      </c>
      <c r="S37" s="48">
        <v>225000</v>
      </c>
      <c r="T37" s="48"/>
      <c r="U37" s="48">
        <v>582000</v>
      </c>
      <c r="V37" s="48">
        <v>90000</v>
      </c>
      <c r="W37" s="48">
        <v>576000</v>
      </c>
      <c r="X37" s="48">
        <v>290000</v>
      </c>
      <c r="Y37" s="48">
        <v>69000</v>
      </c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</row>
    <row r="38" spans="1:60" s="55" customFormat="1" ht="12.75">
      <c r="A38" s="51"/>
      <c r="B38" s="76" t="s">
        <v>99</v>
      </c>
      <c r="C38" s="53">
        <f t="shared" si="5"/>
        <v>18872863.380000003</v>
      </c>
      <c r="D38" s="54">
        <v>247768</v>
      </c>
      <c r="E38" s="66">
        <v>416754</v>
      </c>
      <c r="F38" s="54">
        <v>954045</v>
      </c>
      <c r="G38" s="54">
        <v>4926002</v>
      </c>
      <c r="H38" s="54">
        <v>1411240</v>
      </c>
      <c r="I38" s="54">
        <v>2203226</v>
      </c>
      <c r="J38" s="54"/>
      <c r="K38" s="54">
        <v>239479.38</v>
      </c>
      <c r="L38" s="54">
        <v>1501258</v>
      </c>
      <c r="M38" s="54">
        <v>1190724</v>
      </c>
      <c r="N38" s="54">
        <v>807091</v>
      </c>
      <c r="O38" s="54">
        <v>1277827</v>
      </c>
      <c r="P38" s="54">
        <v>198083</v>
      </c>
      <c r="Q38" s="54">
        <v>392027</v>
      </c>
      <c r="R38" s="54">
        <v>1112915</v>
      </c>
      <c r="S38" s="54">
        <v>378848</v>
      </c>
      <c r="T38" s="54">
        <v>669467</v>
      </c>
      <c r="U38" s="54">
        <v>277935</v>
      </c>
      <c r="V38" s="54">
        <v>307582</v>
      </c>
      <c r="W38" s="54"/>
      <c r="X38" s="54">
        <v>296182</v>
      </c>
      <c r="Y38" s="54">
        <v>64410</v>
      </c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</row>
    <row r="39" spans="1:60" ht="12.75">
      <c r="A39" s="46"/>
      <c r="B39" s="75" t="s">
        <v>86</v>
      </c>
      <c r="C39" s="20">
        <f t="shared" si="5"/>
        <v>108606.98999999999</v>
      </c>
      <c r="D39" s="48"/>
      <c r="E39" s="21"/>
      <c r="F39" s="48"/>
      <c r="G39" s="48"/>
      <c r="H39" s="48">
        <v>7072</v>
      </c>
      <c r="I39" s="48"/>
      <c r="J39" s="48">
        <v>4102.59</v>
      </c>
      <c r="K39" s="48">
        <v>198</v>
      </c>
      <c r="L39" s="48">
        <v>7000</v>
      </c>
      <c r="M39" s="48"/>
      <c r="N39" s="48"/>
      <c r="O39" s="48">
        <v>30</v>
      </c>
      <c r="P39" s="48">
        <v>690</v>
      </c>
      <c r="Q39" s="48">
        <v>89514.4</v>
      </c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</row>
    <row r="40" spans="1:60" ht="12.75">
      <c r="A40" s="46"/>
      <c r="B40" s="19"/>
      <c r="C40" s="20"/>
      <c r="D40" s="48"/>
      <c r="E40" s="21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</row>
    <row r="41" spans="1:60" s="31" customFormat="1" ht="12.75">
      <c r="A41" s="56" t="s">
        <v>69</v>
      </c>
      <c r="B41" s="47" t="s">
        <v>90</v>
      </c>
      <c r="C41" s="20">
        <f>SUM(D41:BH41)</f>
        <v>11430729.850000001</v>
      </c>
      <c r="D41" s="50">
        <f aca="true" t="shared" si="7" ref="D41:BH41">SUM(D42:D45)</f>
        <v>89464</v>
      </c>
      <c r="E41" s="50">
        <f t="shared" si="7"/>
        <v>533248.1</v>
      </c>
      <c r="F41" s="50">
        <f t="shared" si="7"/>
        <v>357459.31</v>
      </c>
      <c r="G41" s="50">
        <f t="shared" si="7"/>
        <v>1167447.6400000001</v>
      </c>
      <c r="H41" s="50">
        <f t="shared" si="7"/>
        <v>291295.39</v>
      </c>
      <c r="I41" s="50">
        <f t="shared" si="7"/>
        <v>2172332.25</v>
      </c>
      <c r="J41" s="50">
        <f t="shared" si="7"/>
        <v>416758.75</v>
      </c>
      <c r="K41" s="50">
        <f t="shared" si="7"/>
        <v>3455393.31</v>
      </c>
      <c r="L41" s="50">
        <f t="shared" si="7"/>
        <v>193829.75</v>
      </c>
      <c r="M41" s="50">
        <f t="shared" si="7"/>
        <v>170050.01</v>
      </c>
      <c r="N41" s="50">
        <f t="shared" si="7"/>
        <v>154946.63</v>
      </c>
      <c r="O41" s="50">
        <f t="shared" si="7"/>
        <v>382248.75</v>
      </c>
      <c r="P41" s="50">
        <f t="shared" si="7"/>
        <v>201489.75</v>
      </c>
      <c r="Q41" s="50">
        <f t="shared" si="7"/>
        <v>264224.63</v>
      </c>
      <c r="R41" s="50">
        <f t="shared" si="7"/>
        <v>25732.9</v>
      </c>
      <c r="S41" s="50">
        <f t="shared" si="7"/>
        <v>39852.75</v>
      </c>
      <c r="T41" s="50">
        <f t="shared" si="7"/>
        <v>7439</v>
      </c>
      <c r="U41" s="50">
        <f t="shared" si="7"/>
        <v>48602.14</v>
      </c>
      <c r="V41" s="50">
        <f t="shared" si="7"/>
        <v>33873</v>
      </c>
      <c r="W41" s="50">
        <f t="shared" si="7"/>
        <v>133629</v>
      </c>
      <c r="X41" s="50">
        <f t="shared" si="7"/>
        <v>34592.66</v>
      </c>
      <c r="Y41" s="50">
        <f t="shared" si="7"/>
        <v>64336.75</v>
      </c>
      <c r="Z41" s="50">
        <f t="shared" si="7"/>
        <v>84000</v>
      </c>
      <c r="AA41" s="50">
        <f t="shared" si="7"/>
        <v>0</v>
      </c>
      <c r="AB41" s="50">
        <f t="shared" si="7"/>
        <v>3892.5</v>
      </c>
      <c r="AC41" s="50">
        <f t="shared" si="7"/>
        <v>4247.5</v>
      </c>
      <c r="AD41" s="50">
        <f t="shared" si="7"/>
        <v>25000</v>
      </c>
      <c r="AE41" s="50">
        <f t="shared" si="7"/>
        <v>24000</v>
      </c>
      <c r="AF41" s="50">
        <f t="shared" si="7"/>
        <v>0</v>
      </c>
      <c r="AG41" s="50">
        <f t="shared" si="7"/>
        <v>3157.7</v>
      </c>
      <c r="AH41" s="50">
        <f t="shared" si="7"/>
        <v>36056.25</v>
      </c>
      <c r="AI41" s="50">
        <f t="shared" si="7"/>
        <v>21708.5</v>
      </c>
      <c r="AJ41" s="50">
        <f t="shared" si="7"/>
        <v>652</v>
      </c>
      <c r="AK41" s="50">
        <f t="shared" si="7"/>
        <v>20268.75</v>
      </c>
      <c r="AL41" s="50">
        <f t="shared" si="7"/>
        <v>0</v>
      </c>
      <c r="AM41" s="50">
        <f t="shared" si="7"/>
        <v>1372</v>
      </c>
      <c r="AN41" s="50">
        <f t="shared" si="7"/>
        <v>37940</v>
      </c>
      <c r="AO41" s="50">
        <f t="shared" si="7"/>
        <v>45003.49</v>
      </c>
      <c r="AP41" s="50">
        <f t="shared" si="7"/>
        <v>19941.75</v>
      </c>
      <c r="AQ41" s="50">
        <f t="shared" si="7"/>
        <v>655</v>
      </c>
      <c r="AR41" s="50">
        <f t="shared" si="7"/>
        <v>22297.5</v>
      </c>
      <c r="AS41" s="50">
        <f t="shared" si="7"/>
        <v>3340</v>
      </c>
      <c r="AT41" s="50">
        <f t="shared" si="7"/>
        <v>0</v>
      </c>
      <c r="AU41" s="50">
        <f t="shared" si="7"/>
        <v>0</v>
      </c>
      <c r="AV41" s="50">
        <f t="shared" si="7"/>
        <v>179</v>
      </c>
      <c r="AW41" s="50">
        <f t="shared" si="7"/>
        <v>0</v>
      </c>
      <c r="AX41" s="50">
        <f t="shared" si="7"/>
        <v>246645</v>
      </c>
      <c r="AY41" s="50">
        <f t="shared" si="7"/>
        <v>75</v>
      </c>
      <c r="AZ41" s="50">
        <f t="shared" si="7"/>
        <v>14474</v>
      </c>
      <c r="BA41" s="50">
        <f t="shared" si="7"/>
        <v>0</v>
      </c>
      <c r="BB41" s="50">
        <f t="shared" si="7"/>
        <v>0</v>
      </c>
      <c r="BC41" s="50">
        <f t="shared" si="7"/>
        <v>40006.25</v>
      </c>
      <c r="BD41" s="50">
        <f t="shared" si="7"/>
        <v>441.5</v>
      </c>
      <c r="BE41" s="50">
        <f t="shared" si="7"/>
        <v>51647.29</v>
      </c>
      <c r="BF41" s="50">
        <f t="shared" si="7"/>
        <v>25000</v>
      </c>
      <c r="BG41" s="50">
        <f t="shared" si="7"/>
        <v>30597</v>
      </c>
      <c r="BH41" s="50">
        <f t="shared" si="7"/>
        <v>429885.4</v>
      </c>
    </row>
    <row r="42" spans="1:60" ht="12.75">
      <c r="A42" s="46"/>
      <c r="B42" s="19" t="s">
        <v>100</v>
      </c>
      <c r="C42" s="20">
        <f>SUM(D42:BH42)</f>
        <v>9233417.83</v>
      </c>
      <c r="D42" s="48"/>
      <c r="E42" s="21">
        <v>452183.14</v>
      </c>
      <c r="F42" s="48">
        <v>284290.31</v>
      </c>
      <c r="G42" s="48">
        <v>574078.04</v>
      </c>
      <c r="H42" s="48">
        <v>164535</v>
      </c>
      <c r="I42" s="48">
        <v>2089649</v>
      </c>
      <c r="J42" s="48">
        <v>117557</v>
      </c>
      <c r="K42" s="48">
        <v>3312528.31</v>
      </c>
      <c r="L42" s="48">
        <v>173720</v>
      </c>
      <c r="M42" s="48">
        <v>144765</v>
      </c>
      <c r="N42" s="48">
        <v>127256.5</v>
      </c>
      <c r="O42" s="48">
        <v>363773</v>
      </c>
      <c r="P42" s="48">
        <v>110518</v>
      </c>
      <c r="Q42" s="48">
        <v>242526.38</v>
      </c>
      <c r="R42" s="48">
        <v>17536.4</v>
      </c>
      <c r="S42" s="48">
        <v>39214</v>
      </c>
      <c r="T42" s="48">
        <v>6000</v>
      </c>
      <c r="U42" s="48">
        <v>47464.89</v>
      </c>
      <c r="V42" s="48">
        <v>28915</v>
      </c>
      <c r="W42" s="48">
        <v>117101</v>
      </c>
      <c r="X42" s="48">
        <v>32701.88</v>
      </c>
      <c r="Y42" s="48">
        <v>53920</v>
      </c>
      <c r="Z42" s="48">
        <v>84000</v>
      </c>
      <c r="AA42" s="48"/>
      <c r="AB42" s="48">
        <v>3830</v>
      </c>
      <c r="AC42" s="48">
        <v>2535</v>
      </c>
      <c r="AD42" s="48">
        <v>25000</v>
      </c>
      <c r="AE42" s="48">
        <v>24000</v>
      </c>
      <c r="AF42" s="48"/>
      <c r="AG42" s="48">
        <v>3120.2</v>
      </c>
      <c r="AH42" s="48">
        <v>35000</v>
      </c>
      <c r="AI42" s="48"/>
      <c r="AJ42" s="48">
        <v>573</v>
      </c>
      <c r="AK42" s="48">
        <v>20000</v>
      </c>
      <c r="AL42" s="48"/>
      <c r="AM42" s="48">
        <v>420</v>
      </c>
      <c r="AN42" s="48">
        <v>34830</v>
      </c>
      <c r="AO42" s="48">
        <v>45003.49</v>
      </c>
      <c r="AP42" s="48">
        <v>15000</v>
      </c>
      <c r="AQ42" s="48">
        <v>255</v>
      </c>
      <c r="AR42" s="48">
        <v>20000</v>
      </c>
      <c r="AS42" s="48">
        <v>2475</v>
      </c>
      <c r="AT42" s="48"/>
      <c r="AU42" s="48"/>
      <c r="AV42" s="48"/>
      <c r="AW42" s="48"/>
      <c r="AX42" s="48">
        <v>246492</v>
      </c>
      <c r="AY42" s="48"/>
      <c r="AZ42" s="48">
        <v>12944</v>
      </c>
      <c r="BA42" s="48"/>
      <c r="BB42" s="48"/>
      <c r="BC42" s="48">
        <v>40000</v>
      </c>
      <c r="BD42" s="48"/>
      <c r="BE42" s="48">
        <v>51647.29</v>
      </c>
      <c r="BF42" s="48">
        <v>25000</v>
      </c>
      <c r="BG42" s="48">
        <v>29060</v>
      </c>
      <c r="BH42" s="48">
        <v>12000</v>
      </c>
    </row>
    <row r="43" spans="1:60" ht="12.75">
      <c r="A43" s="46"/>
      <c r="B43" s="74" t="s">
        <v>101</v>
      </c>
      <c r="C43" s="20">
        <f>SUM(D43:BH43)</f>
        <v>918269.18</v>
      </c>
      <c r="D43" s="48"/>
      <c r="E43" s="21"/>
      <c r="F43" s="48"/>
      <c r="G43" s="48">
        <v>500000</v>
      </c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>
        <v>10</v>
      </c>
      <c r="W43" s="48">
        <v>25</v>
      </c>
      <c r="X43" s="48">
        <v>520.78</v>
      </c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>
        <v>28</v>
      </c>
      <c r="AY43" s="48"/>
      <c r="AZ43" s="48"/>
      <c r="BA43" s="48"/>
      <c r="BB43" s="48"/>
      <c r="BC43" s="48"/>
      <c r="BD43" s="48"/>
      <c r="BE43" s="48"/>
      <c r="BF43" s="48"/>
      <c r="BG43" s="48"/>
      <c r="BH43" s="48">
        <v>417685.4</v>
      </c>
    </row>
    <row r="44" spans="1:60" s="86" customFormat="1" ht="25.5">
      <c r="A44" s="83"/>
      <c r="B44" s="87" t="s">
        <v>103</v>
      </c>
      <c r="C44" s="20">
        <f>SUM(D44:BH44)</f>
        <v>0</v>
      </c>
      <c r="D44" s="84"/>
      <c r="E44" s="85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</row>
    <row r="45" spans="1:60" ht="12.75">
      <c r="A45" s="46"/>
      <c r="B45" s="75" t="s">
        <v>84</v>
      </c>
      <c r="C45" s="20">
        <f>SUM(D45:BH45)</f>
        <v>1279042.84</v>
      </c>
      <c r="D45" s="48">
        <v>89464</v>
      </c>
      <c r="E45" s="21">
        <v>81064.96</v>
      </c>
      <c r="F45" s="48">
        <v>73169</v>
      </c>
      <c r="G45" s="48">
        <v>93369.6</v>
      </c>
      <c r="H45" s="48">
        <v>126760.39</v>
      </c>
      <c r="I45" s="48">
        <v>82683.25</v>
      </c>
      <c r="J45" s="48">
        <v>299201.75</v>
      </c>
      <c r="K45" s="48">
        <v>142865</v>
      </c>
      <c r="L45" s="48">
        <v>20109.75</v>
      </c>
      <c r="M45" s="48">
        <v>25285.01</v>
      </c>
      <c r="N45" s="48">
        <v>27690.13</v>
      </c>
      <c r="O45" s="48">
        <v>18475.75</v>
      </c>
      <c r="P45" s="48">
        <v>90971.75</v>
      </c>
      <c r="Q45" s="48">
        <v>21698.25</v>
      </c>
      <c r="R45" s="48">
        <v>8196.5</v>
      </c>
      <c r="S45" s="48">
        <v>638.75</v>
      </c>
      <c r="T45" s="48">
        <v>1439</v>
      </c>
      <c r="U45" s="48">
        <v>1137.25</v>
      </c>
      <c r="V45" s="48">
        <v>4948</v>
      </c>
      <c r="W45" s="48">
        <v>16503</v>
      </c>
      <c r="X45" s="48">
        <v>1370</v>
      </c>
      <c r="Y45" s="48">
        <v>10416.75</v>
      </c>
      <c r="Z45" s="48"/>
      <c r="AA45" s="48"/>
      <c r="AB45" s="48">
        <v>62.5</v>
      </c>
      <c r="AC45" s="48">
        <v>1712.5</v>
      </c>
      <c r="AD45" s="48"/>
      <c r="AE45" s="48"/>
      <c r="AF45" s="48"/>
      <c r="AG45" s="48">
        <v>37.5</v>
      </c>
      <c r="AH45" s="48">
        <v>1056.25</v>
      </c>
      <c r="AI45" s="48">
        <v>21708.5</v>
      </c>
      <c r="AJ45" s="48">
        <v>79</v>
      </c>
      <c r="AK45" s="48">
        <v>268.75</v>
      </c>
      <c r="AL45" s="48"/>
      <c r="AM45" s="48">
        <v>952</v>
      </c>
      <c r="AN45" s="48">
        <v>3110</v>
      </c>
      <c r="AO45" s="48"/>
      <c r="AP45" s="48">
        <v>4941.75</v>
      </c>
      <c r="AQ45" s="48">
        <v>400</v>
      </c>
      <c r="AR45" s="48">
        <v>2297.5</v>
      </c>
      <c r="AS45" s="48">
        <v>865</v>
      </c>
      <c r="AT45" s="48"/>
      <c r="AU45" s="48"/>
      <c r="AV45" s="48">
        <v>179</v>
      </c>
      <c r="AW45" s="48"/>
      <c r="AX45" s="48">
        <v>125</v>
      </c>
      <c r="AY45" s="48">
        <v>75</v>
      </c>
      <c r="AZ45" s="48">
        <v>1530</v>
      </c>
      <c r="BA45" s="48"/>
      <c r="BB45" s="48"/>
      <c r="BC45" s="48">
        <v>6.25</v>
      </c>
      <c r="BD45" s="48">
        <v>441.5</v>
      </c>
      <c r="BE45" s="48"/>
      <c r="BF45" s="48"/>
      <c r="BG45" s="48">
        <v>1537</v>
      </c>
      <c r="BH45" s="48">
        <v>200</v>
      </c>
    </row>
    <row r="46" spans="1:60" ht="13.5" thickBot="1">
      <c r="A46" s="19"/>
      <c r="B46" s="19"/>
      <c r="C46" s="20"/>
      <c r="D46" s="48"/>
      <c r="E46" s="21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</row>
    <row r="47" spans="1:60" s="41" customFormat="1" ht="14.25" thickBot="1" thickTop="1">
      <c r="A47" s="57" t="s">
        <v>70</v>
      </c>
      <c r="B47" s="57" t="s">
        <v>71</v>
      </c>
      <c r="C47" s="58">
        <f aca="true" t="shared" si="8" ref="C47:C55">SUM(D47:BH47)</f>
        <v>56784082.75999999</v>
      </c>
      <c r="D47" s="58">
        <f aca="true" t="shared" si="9" ref="D47:BH47">SUM(D32,D41)</f>
        <v>987986</v>
      </c>
      <c r="E47" s="58">
        <f t="shared" si="9"/>
        <v>2830546.3400000003</v>
      </c>
      <c r="F47" s="58">
        <f t="shared" si="9"/>
        <v>2673141.31</v>
      </c>
      <c r="G47" s="58">
        <f t="shared" si="9"/>
        <v>10999201.99</v>
      </c>
      <c r="H47" s="58">
        <f t="shared" si="9"/>
        <v>2645195.39</v>
      </c>
      <c r="I47" s="58">
        <f t="shared" si="9"/>
        <v>7079350.95</v>
      </c>
      <c r="J47" s="58">
        <f t="shared" si="9"/>
        <v>1132343.3599999999</v>
      </c>
      <c r="K47" s="58">
        <f t="shared" si="9"/>
        <v>5547851.99</v>
      </c>
      <c r="L47" s="58">
        <f t="shared" si="9"/>
        <v>2502587.75</v>
      </c>
      <c r="M47" s="58">
        <f t="shared" si="9"/>
        <v>5206510.29</v>
      </c>
      <c r="N47" s="58">
        <f t="shared" si="9"/>
        <v>1628564.13</v>
      </c>
      <c r="O47" s="58">
        <f t="shared" si="9"/>
        <v>2781310.25</v>
      </c>
      <c r="P47" s="58">
        <f t="shared" si="9"/>
        <v>470251.48</v>
      </c>
      <c r="Q47" s="58">
        <f t="shared" si="9"/>
        <v>1371585.0299999998</v>
      </c>
      <c r="R47" s="58">
        <f t="shared" si="9"/>
        <v>2632647.9</v>
      </c>
      <c r="S47" s="58">
        <f t="shared" si="9"/>
        <v>643700.85</v>
      </c>
      <c r="T47" s="58">
        <f t="shared" si="9"/>
        <v>691227</v>
      </c>
      <c r="U47" s="58">
        <f t="shared" si="9"/>
        <v>908537.14</v>
      </c>
      <c r="V47" s="58">
        <f t="shared" si="9"/>
        <v>431472</v>
      </c>
      <c r="W47" s="58">
        <f t="shared" si="9"/>
        <v>743296</v>
      </c>
      <c r="X47" s="58">
        <f t="shared" si="9"/>
        <v>620947.66</v>
      </c>
      <c r="Y47" s="58">
        <f t="shared" si="9"/>
        <v>197746.75</v>
      </c>
      <c r="Z47" s="58">
        <f t="shared" si="9"/>
        <v>84000</v>
      </c>
      <c r="AA47" s="58">
        <f t="shared" si="9"/>
        <v>35165</v>
      </c>
      <c r="AB47" s="58">
        <f t="shared" si="9"/>
        <v>6391.55</v>
      </c>
      <c r="AC47" s="58">
        <f t="shared" si="9"/>
        <v>23857</v>
      </c>
      <c r="AD47" s="58">
        <f t="shared" si="9"/>
        <v>42755.2</v>
      </c>
      <c r="AE47" s="58">
        <f t="shared" si="9"/>
        <v>37159</v>
      </c>
      <c r="AF47" s="58">
        <f t="shared" si="9"/>
        <v>0</v>
      </c>
      <c r="AG47" s="58">
        <f t="shared" si="9"/>
        <v>95765.84999999999</v>
      </c>
      <c r="AH47" s="58">
        <f t="shared" si="9"/>
        <v>36056.25</v>
      </c>
      <c r="AI47" s="58">
        <f t="shared" si="9"/>
        <v>21708.5</v>
      </c>
      <c r="AJ47" s="58">
        <f t="shared" si="9"/>
        <v>683</v>
      </c>
      <c r="AK47" s="58">
        <f t="shared" si="9"/>
        <v>20268.75</v>
      </c>
      <c r="AL47" s="58">
        <f t="shared" si="9"/>
        <v>72207</v>
      </c>
      <c r="AM47" s="58">
        <f t="shared" si="9"/>
        <v>48740</v>
      </c>
      <c r="AN47" s="58">
        <f t="shared" si="9"/>
        <v>79180.8</v>
      </c>
      <c r="AO47" s="58">
        <f t="shared" si="9"/>
        <v>45003.49</v>
      </c>
      <c r="AP47" s="58">
        <f t="shared" si="9"/>
        <v>77070.6</v>
      </c>
      <c r="AQ47" s="58">
        <f t="shared" si="9"/>
        <v>655</v>
      </c>
      <c r="AR47" s="58">
        <f t="shared" si="9"/>
        <v>22297.5</v>
      </c>
      <c r="AS47" s="58">
        <f t="shared" si="9"/>
        <v>46133</v>
      </c>
      <c r="AT47" s="58">
        <f t="shared" si="9"/>
        <v>19761</v>
      </c>
      <c r="AU47" s="58">
        <f t="shared" si="9"/>
        <v>0</v>
      </c>
      <c r="AV47" s="58">
        <f t="shared" si="9"/>
        <v>73808.5</v>
      </c>
      <c r="AW47" s="58">
        <f t="shared" si="9"/>
        <v>31716.5</v>
      </c>
      <c r="AX47" s="58">
        <f t="shared" si="9"/>
        <v>246645</v>
      </c>
      <c r="AY47" s="58">
        <f t="shared" si="9"/>
        <v>8689.150000000001</v>
      </c>
      <c r="AZ47" s="58">
        <f t="shared" si="9"/>
        <v>52869</v>
      </c>
      <c r="BA47" s="58">
        <f t="shared" si="9"/>
        <v>17133</v>
      </c>
      <c r="BB47" s="58">
        <f t="shared" si="9"/>
        <v>3806</v>
      </c>
      <c r="BC47" s="58">
        <f t="shared" si="9"/>
        <v>72050.75</v>
      </c>
      <c r="BD47" s="58">
        <f t="shared" si="9"/>
        <v>50021.5</v>
      </c>
      <c r="BE47" s="58">
        <f t="shared" si="9"/>
        <v>93142.29000000001</v>
      </c>
      <c r="BF47" s="58">
        <f t="shared" si="9"/>
        <v>70630.76</v>
      </c>
      <c r="BG47" s="58">
        <f t="shared" si="9"/>
        <v>82884.86</v>
      </c>
      <c r="BH47" s="58">
        <f t="shared" si="9"/>
        <v>439825.4</v>
      </c>
    </row>
    <row r="48" spans="1:60" s="45" customFormat="1" ht="14.25" thickBot="1" thickTop="1">
      <c r="A48" s="59" t="s">
        <v>72</v>
      </c>
      <c r="B48" s="59" t="s">
        <v>73</v>
      </c>
      <c r="C48" s="60">
        <f t="shared" si="8"/>
        <v>-38569747.11</v>
      </c>
      <c r="D48" s="60">
        <f aca="true" t="shared" si="10" ref="D48:BH48">D28-D47</f>
        <v>-396714.62</v>
      </c>
      <c r="E48" s="60">
        <f t="shared" si="10"/>
        <v>-2830546.3400000003</v>
      </c>
      <c r="F48" s="60">
        <f t="shared" si="10"/>
        <v>-98811.24000000022</v>
      </c>
      <c r="G48" s="60">
        <f t="shared" si="10"/>
        <v>-9563284.33</v>
      </c>
      <c r="H48" s="60">
        <f t="shared" si="10"/>
        <v>-1510197.7900000003</v>
      </c>
      <c r="I48" s="60">
        <f t="shared" si="10"/>
        <v>-7078204.95</v>
      </c>
      <c r="J48" s="60">
        <f t="shared" si="10"/>
        <v>-18402.35999999987</v>
      </c>
      <c r="K48" s="60">
        <f t="shared" si="10"/>
        <v>-5485851.99</v>
      </c>
      <c r="L48" s="60">
        <f t="shared" si="10"/>
        <v>-610562.55</v>
      </c>
      <c r="M48" s="60">
        <f t="shared" si="10"/>
        <v>-4364602.81</v>
      </c>
      <c r="N48" s="60">
        <f t="shared" si="10"/>
        <v>-1322397.8299999998</v>
      </c>
      <c r="O48" s="60">
        <f t="shared" si="10"/>
        <v>2128488.1399999997</v>
      </c>
      <c r="P48" s="60">
        <f t="shared" si="10"/>
        <v>-470251.48</v>
      </c>
      <c r="Q48" s="60">
        <f t="shared" si="10"/>
        <v>284829.01000000024</v>
      </c>
      <c r="R48" s="60">
        <f t="shared" si="10"/>
        <v>-2030426.5999999999</v>
      </c>
      <c r="S48" s="60">
        <f t="shared" si="10"/>
        <v>-643700.85</v>
      </c>
      <c r="T48" s="60">
        <f t="shared" si="10"/>
        <v>-341192.74</v>
      </c>
      <c r="U48" s="60">
        <f t="shared" si="10"/>
        <v>-902537.14</v>
      </c>
      <c r="V48" s="60">
        <f t="shared" si="10"/>
        <v>-236400.6</v>
      </c>
      <c r="W48" s="60">
        <f t="shared" si="10"/>
        <v>-584700</v>
      </c>
      <c r="X48" s="60">
        <f t="shared" si="10"/>
        <v>-620947.66</v>
      </c>
      <c r="Y48" s="60">
        <f t="shared" si="10"/>
        <v>-70746.75</v>
      </c>
      <c r="Z48" s="60">
        <f t="shared" si="10"/>
        <v>-83857.25</v>
      </c>
      <c r="AA48" s="60">
        <f t="shared" si="10"/>
        <v>-35165</v>
      </c>
      <c r="AB48" s="60">
        <f t="shared" si="10"/>
        <v>-6391.55</v>
      </c>
      <c r="AC48" s="60">
        <f t="shared" si="10"/>
        <v>-23857</v>
      </c>
      <c r="AD48" s="60">
        <f t="shared" si="10"/>
        <v>-42755.2</v>
      </c>
      <c r="AE48" s="60">
        <f t="shared" si="10"/>
        <v>-35809.25</v>
      </c>
      <c r="AF48" s="60">
        <f t="shared" si="10"/>
        <v>0</v>
      </c>
      <c r="AG48" s="60">
        <f t="shared" si="10"/>
        <v>-95765.84999999999</v>
      </c>
      <c r="AH48" s="60">
        <f t="shared" si="10"/>
        <v>-5055.43</v>
      </c>
      <c r="AI48" s="60">
        <f t="shared" si="10"/>
        <v>-21708.5</v>
      </c>
      <c r="AJ48" s="60">
        <f t="shared" si="10"/>
        <v>10226</v>
      </c>
      <c r="AK48" s="60">
        <f t="shared" si="10"/>
        <v>-12826.75</v>
      </c>
      <c r="AL48" s="60">
        <f t="shared" si="10"/>
        <v>-72207</v>
      </c>
      <c r="AM48" s="60">
        <f t="shared" si="10"/>
        <v>-48740</v>
      </c>
      <c r="AN48" s="60">
        <f t="shared" si="10"/>
        <v>-79180.8</v>
      </c>
      <c r="AO48" s="60">
        <f t="shared" si="10"/>
        <v>6106.260000000002</v>
      </c>
      <c r="AP48" s="60">
        <f t="shared" si="10"/>
        <v>-33070.600000000006</v>
      </c>
      <c r="AQ48" s="60">
        <f t="shared" si="10"/>
        <v>17345</v>
      </c>
      <c r="AR48" s="60">
        <f t="shared" si="10"/>
        <v>-22297.5</v>
      </c>
      <c r="AS48" s="60">
        <f t="shared" si="10"/>
        <v>-46133</v>
      </c>
      <c r="AT48" s="60">
        <f t="shared" si="10"/>
        <v>-19761</v>
      </c>
      <c r="AU48" s="60">
        <f t="shared" si="10"/>
        <v>62485</v>
      </c>
      <c r="AV48" s="60">
        <f t="shared" si="10"/>
        <v>-73808.5</v>
      </c>
      <c r="AW48" s="60">
        <f t="shared" si="10"/>
        <v>-31716.5</v>
      </c>
      <c r="AX48" s="60">
        <f t="shared" si="10"/>
        <v>-246645</v>
      </c>
      <c r="AY48" s="60">
        <f t="shared" si="10"/>
        <v>-8689.150000000001</v>
      </c>
      <c r="AZ48" s="60">
        <f t="shared" si="10"/>
        <v>-52869</v>
      </c>
      <c r="BA48" s="60">
        <f t="shared" si="10"/>
        <v>-17133</v>
      </c>
      <c r="BB48" s="60">
        <f t="shared" si="10"/>
        <v>-3806</v>
      </c>
      <c r="BC48" s="60">
        <f t="shared" si="10"/>
        <v>-72050.75</v>
      </c>
      <c r="BD48" s="60">
        <f t="shared" si="10"/>
        <v>-50021.5</v>
      </c>
      <c r="BE48" s="60">
        <f t="shared" si="10"/>
        <v>-92229.79000000001</v>
      </c>
      <c r="BF48" s="60">
        <f t="shared" si="10"/>
        <v>-70630.76</v>
      </c>
      <c r="BG48" s="60">
        <f t="shared" si="10"/>
        <v>-82884.86</v>
      </c>
      <c r="BH48" s="60">
        <f t="shared" si="10"/>
        <v>-411679.4</v>
      </c>
    </row>
    <row r="49" spans="1:60" ht="13.5" hidden="1" thickTop="1">
      <c r="A49" s="19" t="s">
        <v>74</v>
      </c>
      <c r="B49" s="19" t="s">
        <v>79</v>
      </c>
      <c r="C49" s="20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</row>
    <row r="50" spans="1:60" ht="13.5" hidden="1" thickTop="1">
      <c r="A50" s="19"/>
      <c r="B50" s="19" t="s">
        <v>78</v>
      </c>
      <c r="C50" s="20">
        <f t="shared" si="8"/>
        <v>0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</row>
    <row r="51" spans="1:60" ht="13.5" hidden="1" thickTop="1">
      <c r="A51" s="19"/>
      <c r="B51" s="19" t="s">
        <v>91</v>
      </c>
      <c r="C51" s="20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</row>
    <row r="52" spans="1:60" ht="13.5" hidden="1" thickTop="1">
      <c r="A52" s="19"/>
      <c r="B52" s="19" t="s">
        <v>92</v>
      </c>
      <c r="C52" s="20">
        <f t="shared" si="8"/>
        <v>0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</row>
    <row r="53" spans="1:60" ht="13.5" hidden="1" thickTop="1">
      <c r="A53" s="19"/>
      <c r="B53" s="19" t="s">
        <v>81</v>
      </c>
      <c r="C53" s="20">
        <f t="shared" si="8"/>
        <v>0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</row>
    <row r="54" spans="1:60" ht="13.5" hidden="1" thickTop="1">
      <c r="A54" s="19"/>
      <c r="B54" s="52" t="s">
        <v>80</v>
      </c>
      <c r="C54" s="20">
        <f t="shared" si="8"/>
        <v>0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</row>
    <row r="55" spans="1:60" ht="14.25" hidden="1" thickBot="1" thickTop="1">
      <c r="A55" s="61"/>
      <c r="B55" s="62" t="s">
        <v>93</v>
      </c>
      <c r="C55" s="63">
        <f t="shared" si="8"/>
        <v>0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</row>
    <row r="56" ht="13.5" thickTop="1">
      <c r="AW56" s="3"/>
    </row>
    <row r="57" spans="2:59" s="82" customFormat="1" ht="12.75" hidden="1">
      <c r="B57" s="82" t="s">
        <v>107</v>
      </c>
      <c r="E57" s="82">
        <f>8294746.94-7842563.8</f>
        <v>452183.1400000006</v>
      </c>
      <c r="G57" s="82">
        <f>12511365.04-11937287</f>
        <v>574078.0399999991</v>
      </c>
      <c r="I57" s="82">
        <f>8586153-6496504</f>
        <v>2089649</v>
      </c>
      <c r="J57" s="82">
        <f>12842477-12724920</f>
        <v>117557</v>
      </c>
      <c r="K57" s="82">
        <f>9199393.31-5886865</f>
        <v>3312528.3100000005</v>
      </c>
      <c r="L57" s="82">
        <f>3113775-2940055</f>
        <v>173720</v>
      </c>
      <c r="M57" s="82">
        <f>22713870.82-22569105.82</f>
        <v>144765</v>
      </c>
      <c r="N57" s="82">
        <f>10235260.5-10108004</f>
        <v>127256.5</v>
      </c>
      <c r="O57" s="82">
        <f>392764.3-28991.3</f>
        <v>363773</v>
      </c>
      <c r="P57" s="82">
        <f>9189283.49-9078765.49</f>
        <v>110518</v>
      </c>
      <c r="R57" s="82">
        <f>7913128.25-7895591.85</f>
        <v>17536.400000000373</v>
      </c>
      <c r="W57" s="82">
        <f>19640941-19523840</f>
        <v>117101</v>
      </c>
      <c r="X57" s="82">
        <f>9453945.88-9421244</f>
        <v>32701.88000000082</v>
      </c>
      <c r="Z57" s="82">
        <f>4663758-4579758</f>
        <v>84000</v>
      </c>
      <c r="AC57" s="82">
        <f>3692582-3690047</f>
        <v>2535</v>
      </c>
      <c r="AF57" s="82">
        <f>4654677.99-4654677.99</f>
        <v>0</v>
      </c>
      <c r="AI57" s="82">
        <f>1661496-1661496</f>
        <v>0</v>
      </c>
      <c r="AO57" s="82">
        <f>765054.71-720051.22</f>
        <v>45003.48999999999</v>
      </c>
      <c r="AQ57" s="82">
        <f>960455-960200</f>
        <v>255</v>
      </c>
      <c r="AS57" s="82">
        <f>1041816.1-1039341.1</f>
        <v>2475</v>
      </c>
      <c r="AT57" s="82">
        <f>316355.42-316355.42</f>
        <v>0</v>
      </c>
      <c r="AW57" s="82">
        <f>489390.44-489390.44</f>
        <v>0</v>
      </c>
      <c r="AZ57" s="82">
        <f>4887944-4875000</f>
        <v>12944</v>
      </c>
      <c r="BA57" s="82">
        <f>6000000-6000000</f>
        <v>0</v>
      </c>
      <c r="BC57" s="82">
        <f>4498746.5-4458746.5</f>
        <v>40000</v>
      </c>
      <c r="BD57" s="82">
        <f>11899000-11899000</f>
        <v>0</v>
      </c>
      <c r="BE57" s="82">
        <f>2165081.29-2113434</f>
        <v>51647.29000000004</v>
      </c>
      <c r="BF57" s="82">
        <f>6615000-6590000</f>
        <v>25000</v>
      </c>
      <c r="BG57" s="82">
        <f>5487780-5458720</f>
        <v>29060</v>
      </c>
    </row>
    <row r="58" ht="12.75" hidden="1">
      <c r="AW58" s="3"/>
    </row>
    <row r="59" ht="12.75" hidden="1"/>
    <row r="60" ht="12.75" hidden="1"/>
    <row r="61" spans="2:60" ht="12.75" hidden="1">
      <c r="B61" t="s">
        <v>94</v>
      </c>
      <c r="C61" s="82">
        <f>SUM(C33,C34,C35,C36)</f>
        <v>10984914.54</v>
      </c>
      <c r="D61" s="82">
        <f aca="true" t="shared" si="11" ref="D61:BH61">SUM(D33,D34,D35,D36)</f>
        <v>3754</v>
      </c>
      <c r="E61" s="82">
        <f t="shared" si="11"/>
        <v>465544.24</v>
      </c>
      <c r="F61" s="82">
        <f t="shared" si="11"/>
        <v>43637</v>
      </c>
      <c r="G61" s="82">
        <f t="shared" si="11"/>
        <v>4526284.35</v>
      </c>
      <c r="H61" s="82">
        <f t="shared" si="11"/>
        <v>97588</v>
      </c>
      <c r="I61" s="82">
        <f t="shared" si="11"/>
        <v>1216792.7</v>
      </c>
      <c r="J61" s="82">
        <f t="shared" si="11"/>
        <v>392482.01999999996</v>
      </c>
      <c r="K61" s="82">
        <f t="shared" si="11"/>
        <v>1692181.3</v>
      </c>
      <c r="L61" s="82">
        <f t="shared" si="11"/>
        <v>0</v>
      </c>
      <c r="M61" s="82">
        <f t="shared" si="11"/>
        <v>563736.28</v>
      </c>
      <c r="N61" s="82">
        <f t="shared" si="11"/>
        <v>327126.5</v>
      </c>
      <c r="O61" s="82">
        <f t="shared" si="11"/>
        <v>96204.5</v>
      </c>
      <c r="P61" s="82">
        <f t="shared" si="11"/>
        <v>19988.73</v>
      </c>
      <c r="Q61" s="82">
        <f t="shared" si="11"/>
        <v>625819</v>
      </c>
      <c r="R61" s="82">
        <f t="shared" si="11"/>
        <v>0</v>
      </c>
      <c r="S61" s="82">
        <f t="shared" si="11"/>
        <v>0.1</v>
      </c>
      <c r="T61" s="82">
        <f t="shared" si="11"/>
        <v>14321</v>
      </c>
      <c r="U61" s="82">
        <f t="shared" si="11"/>
        <v>0</v>
      </c>
      <c r="V61" s="82">
        <f t="shared" si="11"/>
        <v>17</v>
      </c>
      <c r="W61" s="82">
        <f t="shared" si="11"/>
        <v>33667</v>
      </c>
      <c r="X61" s="82">
        <f t="shared" si="11"/>
        <v>173</v>
      </c>
      <c r="Y61" s="82">
        <f t="shared" si="11"/>
        <v>0</v>
      </c>
      <c r="Z61" s="82">
        <f t="shared" si="11"/>
        <v>0</v>
      </c>
      <c r="AA61" s="82">
        <f t="shared" si="11"/>
        <v>35165</v>
      </c>
      <c r="AB61" s="82">
        <f t="shared" si="11"/>
        <v>2499.05</v>
      </c>
      <c r="AC61" s="82">
        <f t="shared" si="11"/>
        <v>19609.5</v>
      </c>
      <c r="AD61" s="82">
        <f t="shared" si="11"/>
        <v>17755.2</v>
      </c>
      <c r="AE61" s="82">
        <f t="shared" si="11"/>
        <v>13159</v>
      </c>
      <c r="AF61" s="82">
        <f t="shared" si="11"/>
        <v>0</v>
      </c>
      <c r="AG61" s="82">
        <f t="shared" si="11"/>
        <v>92608.15</v>
      </c>
      <c r="AH61" s="82">
        <f t="shared" si="11"/>
        <v>0</v>
      </c>
      <c r="AI61" s="82">
        <f t="shared" si="11"/>
        <v>0</v>
      </c>
      <c r="AJ61" s="82">
        <f t="shared" si="11"/>
        <v>31</v>
      </c>
      <c r="AK61" s="82">
        <f t="shared" si="11"/>
        <v>0</v>
      </c>
      <c r="AL61" s="82">
        <f t="shared" si="11"/>
        <v>72207</v>
      </c>
      <c r="AM61" s="82">
        <f t="shared" si="11"/>
        <v>47368</v>
      </c>
      <c r="AN61" s="82">
        <f t="shared" si="11"/>
        <v>41240.8</v>
      </c>
      <c r="AO61" s="82">
        <f t="shared" si="11"/>
        <v>0</v>
      </c>
      <c r="AP61" s="82">
        <f t="shared" si="11"/>
        <v>57128.85</v>
      </c>
      <c r="AQ61" s="82">
        <f t="shared" si="11"/>
        <v>0</v>
      </c>
      <c r="AR61" s="82">
        <f t="shared" si="11"/>
        <v>0</v>
      </c>
      <c r="AS61" s="82">
        <f t="shared" si="11"/>
        <v>42793</v>
      </c>
      <c r="AT61" s="82">
        <f t="shared" si="11"/>
        <v>19761</v>
      </c>
      <c r="AU61" s="82">
        <f t="shared" si="11"/>
        <v>0</v>
      </c>
      <c r="AV61" s="82">
        <f t="shared" si="11"/>
        <v>73629.5</v>
      </c>
      <c r="AW61" s="82">
        <f t="shared" si="11"/>
        <v>31716.5</v>
      </c>
      <c r="AX61" s="82">
        <f t="shared" si="11"/>
        <v>0</v>
      </c>
      <c r="AY61" s="82">
        <f t="shared" si="11"/>
        <v>8614.150000000001</v>
      </c>
      <c r="AZ61" s="82">
        <f t="shared" si="11"/>
        <v>38395</v>
      </c>
      <c r="BA61" s="82">
        <f t="shared" si="11"/>
        <v>17133</v>
      </c>
      <c r="BB61" s="82">
        <f t="shared" si="11"/>
        <v>3806</v>
      </c>
      <c r="BC61" s="82">
        <f t="shared" si="11"/>
        <v>32044.5</v>
      </c>
      <c r="BD61" s="82">
        <f t="shared" si="11"/>
        <v>49580</v>
      </c>
      <c r="BE61" s="82">
        <f t="shared" si="11"/>
        <v>41495</v>
      </c>
      <c r="BF61" s="82">
        <f t="shared" si="11"/>
        <v>45630.759999999995</v>
      </c>
      <c r="BG61" s="82">
        <f t="shared" si="11"/>
        <v>52287.86</v>
      </c>
      <c r="BH61" s="82">
        <f t="shared" si="11"/>
        <v>9940</v>
      </c>
    </row>
    <row r="62" spans="2:60" ht="12.75" hidden="1">
      <c r="B62" t="s">
        <v>104</v>
      </c>
      <c r="C62" s="82">
        <f>SUM(C37,C38,C39)</f>
        <v>34368438.370000005</v>
      </c>
      <c r="D62" s="82">
        <f aca="true" t="shared" si="12" ref="D62:BH62">SUM(D37,D38,D39)</f>
        <v>894768</v>
      </c>
      <c r="E62" s="82">
        <f t="shared" si="12"/>
        <v>1831754</v>
      </c>
      <c r="F62" s="82">
        <f t="shared" si="12"/>
        <v>2272045</v>
      </c>
      <c r="G62" s="82">
        <f t="shared" si="12"/>
        <v>5305470</v>
      </c>
      <c r="H62" s="82">
        <f t="shared" si="12"/>
        <v>2256312</v>
      </c>
      <c r="I62" s="82">
        <f t="shared" si="12"/>
        <v>3690226</v>
      </c>
      <c r="J62" s="82">
        <f t="shared" si="12"/>
        <v>323102.59</v>
      </c>
      <c r="K62" s="82">
        <f t="shared" si="12"/>
        <v>400277.38</v>
      </c>
      <c r="L62" s="82">
        <f t="shared" si="12"/>
        <v>2308758</v>
      </c>
      <c r="M62" s="82">
        <f t="shared" si="12"/>
        <v>4472724</v>
      </c>
      <c r="N62" s="82">
        <f t="shared" si="12"/>
        <v>1146491</v>
      </c>
      <c r="O62" s="82">
        <f t="shared" si="12"/>
        <v>2302857</v>
      </c>
      <c r="P62" s="82">
        <f t="shared" si="12"/>
        <v>248773</v>
      </c>
      <c r="Q62" s="82">
        <f t="shared" si="12"/>
        <v>481541.4</v>
      </c>
      <c r="R62" s="82">
        <f t="shared" si="12"/>
        <v>2606915</v>
      </c>
      <c r="S62" s="82">
        <f t="shared" si="12"/>
        <v>603848</v>
      </c>
      <c r="T62" s="82">
        <f t="shared" si="12"/>
        <v>669467</v>
      </c>
      <c r="U62" s="82">
        <f t="shared" si="12"/>
        <v>859935</v>
      </c>
      <c r="V62" s="82">
        <f t="shared" si="12"/>
        <v>397582</v>
      </c>
      <c r="W62" s="82">
        <f t="shared" si="12"/>
        <v>576000</v>
      </c>
      <c r="X62" s="82">
        <f t="shared" si="12"/>
        <v>586182</v>
      </c>
      <c r="Y62" s="82">
        <f t="shared" si="12"/>
        <v>133410</v>
      </c>
      <c r="Z62" s="82">
        <f t="shared" si="12"/>
        <v>0</v>
      </c>
      <c r="AA62" s="82">
        <f t="shared" si="12"/>
        <v>0</v>
      </c>
      <c r="AB62" s="82">
        <f t="shared" si="12"/>
        <v>0</v>
      </c>
      <c r="AC62" s="82">
        <f t="shared" si="12"/>
        <v>0</v>
      </c>
      <c r="AD62" s="82">
        <f t="shared" si="12"/>
        <v>0</v>
      </c>
      <c r="AE62" s="82">
        <f t="shared" si="12"/>
        <v>0</v>
      </c>
      <c r="AF62" s="82">
        <f t="shared" si="12"/>
        <v>0</v>
      </c>
      <c r="AG62" s="82">
        <f t="shared" si="12"/>
        <v>0</v>
      </c>
      <c r="AH62" s="82">
        <f t="shared" si="12"/>
        <v>0</v>
      </c>
      <c r="AI62" s="82">
        <f t="shared" si="12"/>
        <v>0</v>
      </c>
      <c r="AJ62" s="82">
        <f t="shared" si="12"/>
        <v>0</v>
      </c>
      <c r="AK62" s="82">
        <f t="shared" si="12"/>
        <v>0</v>
      </c>
      <c r="AL62" s="82">
        <f t="shared" si="12"/>
        <v>0</v>
      </c>
      <c r="AM62" s="82">
        <f t="shared" si="12"/>
        <v>0</v>
      </c>
      <c r="AN62" s="82">
        <f t="shared" si="12"/>
        <v>0</v>
      </c>
      <c r="AO62" s="82">
        <f t="shared" si="12"/>
        <v>0</v>
      </c>
      <c r="AP62" s="82">
        <f t="shared" si="12"/>
        <v>0</v>
      </c>
      <c r="AQ62" s="82">
        <f t="shared" si="12"/>
        <v>0</v>
      </c>
      <c r="AR62" s="82">
        <f t="shared" si="12"/>
        <v>0</v>
      </c>
      <c r="AS62" s="82">
        <f t="shared" si="12"/>
        <v>0</v>
      </c>
      <c r="AT62" s="82">
        <f t="shared" si="12"/>
        <v>0</v>
      </c>
      <c r="AU62" s="82">
        <f t="shared" si="12"/>
        <v>0</v>
      </c>
      <c r="AV62" s="82">
        <f t="shared" si="12"/>
        <v>0</v>
      </c>
      <c r="AW62" s="82">
        <f t="shared" si="12"/>
        <v>0</v>
      </c>
      <c r="AX62" s="82">
        <f t="shared" si="12"/>
        <v>0</v>
      </c>
      <c r="AY62" s="82">
        <f t="shared" si="12"/>
        <v>0</v>
      </c>
      <c r="AZ62" s="82">
        <f t="shared" si="12"/>
        <v>0</v>
      </c>
      <c r="BA62" s="82">
        <f t="shared" si="12"/>
        <v>0</v>
      </c>
      <c r="BB62" s="82">
        <f t="shared" si="12"/>
        <v>0</v>
      </c>
      <c r="BC62" s="82">
        <f t="shared" si="12"/>
        <v>0</v>
      </c>
      <c r="BD62" s="82">
        <f t="shared" si="12"/>
        <v>0</v>
      </c>
      <c r="BE62" s="82">
        <f t="shared" si="12"/>
        <v>0</v>
      </c>
      <c r="BF62" s="82">
        <f t="shared" si="12"/>
        <v>0</v>
      </c>
      <c r="BG62" s="82">
        <f t="shared" si="12"/>
        <v>0</v>
      </c>
      <c r="BH62" s="82">
        <f t="shared" si="12"/>
        <v>0</v>
      </c>
    </row>
    <row r="63" ht="12.75" hidden="1"/>
  </sheetData>
  <printOptions horizontalCentered="1"/>
  <pageMargins left="0.3937007874015748" right="0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2011-04-19T12:03:17Z</cp:lastPrinted>
  <dcterms:created xsi:type="dcterms:W3CDTF">2006-01-13T12:10:48Z</dcterms:created>
  <dcterms:modified xsi:type="dcterms:W3CDTF">2011-05-16T09:28:23Z</dcterms:modified>
  <cp:category/>
  <cp:version/>
  <cp:contentType/>
  <cp:contentStatus/>
</cp:coreProperties>
</file>