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000xz003312\Desktop\Markéta Skupien\DaŇ z nemovitostí\Zahájení přip.řízení nová Dań z nem\"/>
    </mc:Choice>
  </mc:AlternateContent>
  <bookViews>
    <workbookView xWindow="0" yWindow="60" windowWidth="20730" windowHeight="8085" activeTab="2"/>
  </bookViews>
  <sheets>
    <sheet name="Názvy sloupců - vysvětlivky" sheetId="61" r:id="rId1"/>
    <sheet name="Druhy pozemků - vysvětlivky" sheetId="60" r:id="rId2"/>
    <sheet name="Praha 1" sheetId="1" r:id="rId3"/>
    <sheet name="Praha 2" sheetId="2" r:id="rId4"/>
    <sheet name="Praha 3" sheetId="3" r:id="rId5"/>
    <sheet name="Praha 4" sheetId="4" r:id="rId6"/>
    <sheet name="Praha 5" sheetId="5" r:id="rId7"/>
    <sheet name="Praha 6" sheetId="6" r:id="rId8"/>
    <sheet name="Praha 7" sheetId="7" r:id="rId9"/>
    <sheet name="Praha 8" sheetId="8" r:id="rId10"/>
    <sheet name="Praha 9" sheetId="9" r:id="rId11"/>
    <sheet name="Praha 10" sheetId="10" r:id="rId12"/>
    <sheet name="Praha 11" sheetId="11" r:id="rId13"/>
    <sheet name="Praha 12" sheetId="12" r:id="rId14"/>
    <sheet name="Praha 13" sheetId="13" r:id="rId15"/>
    <sheet name="Praha 14" sheetId="14" r:id="rId16"/>
    <sheet name="Praha 15" sheetId="15" r:id="rId17"/>
    <sheet name="Praha 16" sheetId="16" r:id="rId18"/>
    <sheet name="Praha 17" sheetId="17" r:id="rId19"/>
    <sheet name="Praha 18" sheetId="18" r:id="rId20"/>
    <sheet name="Praha 19 " sheetId="59" r:id="rId21"/>
    <sheet name="Praha 20" sheetId="19" r:id="rId22"/>
    <sheet name="Praha 21" sheetId="20" r:id="rId23"/>
    <sheet name="Praha 22" sheetId="21" r:id="rId24"/>
    <sheet name="Praha Benice" sheetId="22" r:id="rId25"/>
    <sheet name="Praha Běchovice" sheetId="23" r:id="rId26"/>
    <sheet name="Praha Březiněves" sheetId="24" r:id="rId27"/>
    <sheet name="Praha Čakovice" sheetId="25" r:id="rId28"/>
    <sheet name="Praha Dolní Chabry" sheetId="26" r:id="rId29"/>
    <sheet name="Praha Dolní Měcholupy" sheetId="27" r:id="rId30"/>
    <sheet name="Praha Dolní Počernice" sheetId="28" r:id="rId31"/>
    <sheet name="Praha Dubeč" sheetId="29" r:id="rId32"/>
    <sheet name="Praha Dáblice" sheetId="30" r:id="rId33"/>
    <sheet name="Praha Klánovice" sheetId="31" r:id="rId34"/>
    <sheet name="Praha Koloděje" sheetId="32" r:id="rId35"/>
    <sheet name="Praha Kolovraty" sheetId="33" r:id="rId36"/>
    <sheet name="Praha Královice" sheetId="34" r:id="rId37"/>
    <sheet name="Praha Křeslice" sheetId="35" r:id="rId38"/>
    <sheet name="Praha Kunratice" sheetId="36" r:id="rId39"/>
    <sheet name="Praha Libuš" sheetId="37" r:id="rId40"/>
    <sheet name="Praha Lipence" sheetId="38" r:id="rId41"/>
    <sheet name="Praha Lochkov" sheetId="39" r:id="rId42"/>
    <sheet name="Praha Lysolaje" sheetId="40" r:id="rId43"/>
    <sheet name="Praha Nebušice" sheetId="41" r:id="rId44"/>
    <sheet name="Praha Nedvězí" sheetId="42" r:id="rId45"/>
    <sheet name="Praha Petrovice" sheetId="43" r:id="rId46"/>
    <sheet name="Praha Přední Kopanina" sheetId="44" r:id="rId47"/>
    <sheet name="Praha Řeporyje" sheetId="45" r:id="rId48"/>
    <sheet name="Praha Satalice" sheetId="46" r:id="rId49"/>
    <sheet name="Praha Slivenec" sheetId="47" r:id="rId50"/>
    <sheet name="Praha Suchdol" sheetId="48" r:id="rId51"/>
    <sheet name="Praha Šeberov" sheetId="49" r:id="rId52"/>
    <sheet name="Praha Štěrboholy" sheetId="50" r:id="rId53"/>
    <sheet name="Praha Troja" sheetId="51" r:id="rId54"/>
    <sheet name="Praha Újezd" sheetId="52" r:id="rId55"/>
    <sheet name="Praha Velká CHuchle" sheetId="54" r:id="rId56"/>
    <sheet name="Praha Vinoř" sheetId="55" r:id="rId57"/>
    <sheet name="Praha Zbraslav" sheetId="56" r:id="rId58"/>
    <sheet name="Praha Zličín" sheetId="57" r:id="rId59"/>
    <sheet name="List51" sheetId="58" r:id="rId6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30" l="1"/>
  <c r="D31" i="30"/>
  <c r="D30" i="30"/>
  <c r="D29" i="30"/>
  <c r="D28" i="30"/>
  <c r="D27" i="30"/>
  <c r="D26" i="30"/>
  <c r="D25" i="30"/>
  <c r="D24" i="30"/>
  <c r="D23" i="30"/>
  <c r="D22" i="30"/>
  <c r="D21" i="30"/>
  <c r="D20" i="30"/>
  <c r="D19" i="30"/>
  <c r="D18" i="30"/>
  <c r="D17" i="30"/>
  <c r="D16" i="30"/>
  <c r="D15" i="30"/>
  <c r="D14" i="30"/>
  <c r="D13" i="30"/>
  <c r="D42" i="30" s="1"/>
  <c r="D12" i="30"/>
  <c r="D11" i="30"/>
  <c r="D10" i="30"/>
  <c r="D9" i="30"/>
  <c r="D8" i="30"/>
  <c r="D44" i="30" l="1"/>
  <c r="D37" i="30"/>
  <c r="D43" i="30"/>
  <c r="D45" i="30" s="1"/>
  <c r="D36" i="30"/>
  <c r="D38" i="30"/>
  <c r="D33" i="30"/>
  <c r="C44" i="30" l="1"/>
  <c r="C42" i="30"/>
  <c r="C43" i="30"/>
  <c r="C45" i="30" l="1"/>
  <c r="C33" i="56" l="1"/>
  <c r="D31" i="56"/>
  <c r="D30" i="56"/>
  <c r="D29" i="56"/>
  <c r="D28" i="56"/>
  <c r="D27" i="56"/>
  <c r="D26" i="56"/>
  <c r="D25" i="56"/>
  <c r="D24" i="56"/>
  <c r="D23" i="56"/>
  <c r="D22" i="56"/>
  <c r="D21" i="56"/>
  <c r="D20" i="56"/>
  <c r="D19" i="56"/>
  <c r="D18" i="56"/>
  <c r="D43" i="56" s="1"/>
  <c r="D17" i="56"/>
  <c r="D16" i="56"/>
  <c r="D42" i="56" s="1"/>
  <c r="D15" i="56"/>
  <c r="D14" i="56"/>
  <c r="D13" i="56"/>
  <c r="D12" i="56"/>
  <c r="D44" i="56" s="1"/>
  <c r="D11" i="56"/>
  <c r="D10" i="56"/>
  <c r="D9" i="56"/>
  <c r="D8" i="56"/>
  <c r="D37" i="56" s="1"/>
  <c r="C33" i="52"/>
  <c r="D31" i="52"/>
  <c r="D30" i="52"/>
  <c r="D29" i="52"/>
  <c r="D28" i="52"/>
  <c r="D27" i="52"/>
  <c r="D26" i="52"/>
  <c r="D25" i="52"/>
  <c r="D24" i="52"/>
  <c r="D23" i="52"/>
  <c r="D22" i="52"/>
  <c r="D21" i="52"/>
  <c r="D20" i="52"/>
  <c r="D19" i="52"/>
  <c r="D18" i="52"/>
  <c r="D17" i="52"/>
  <c r="D43" i="52" s="1"/>
  <c r="D16" i="52"/>
  <c r="D15" i="52"/>
  <c r="D14" i="52"/>
  <c r="D13" i="52"/>
  <c r="D42" i="52" s="1"/>
  <c r="D12" i="52"/>
  <c r="D44" i="52" s="1"/>
  <c r="D11" i="52"/>
  <c r="D10" i="52"/>
  <c r="D9" i="52"/>
  <c r="D37" i="52" s="1"/>
  <c r="D8" i="52"/>
  <c r="C33" i="51"/>
  <c r="D31" i="51"/>
  <c r="D30" i="51"/>
  <c r="D29" i="51"/>
  <c r="D28" i="51"/>
  <c r="D27" i="51"/>
  <c r="D26" i="51"/>
  <c r="D25" i="51"/>
  <c r="D24" i="51"/>
  <c r="D23" i="51"/>
  <c r="D22" i="51"/>
  <c r="D21" i="51"/>
  <c r="D20" i="51"/>
  <c r="D19" i="51"/>
  <c r="D18" i="51"/>
  <c r="D43" i="51" s="1"/>
  <c r="D17" i="51"/>
  <c r="D16" i="51"/>
  <c r="D42" i="51" s="1"/>
  <c r="D15" i="51"/>
  <c r="D14" i="51"/>
  <c r="D13" i="51"/>
  <c r="D12" i="51"/>
  <c r="D44" i="51" s="1"/>
  <c r="D11" i="51"/>
  <c r="D10" i="51"/>
  <c r="D9" i="51"/>
  <c r="D8" i="51"/>
  <c r="D37" i="51" s="1"/>
  <c r="C33" i="50"/>
  <c r="D31" i="50"/>
  <c r="D30" i="50"/>
  <c r="D29" i="50"/>
  <c r="D28" i="50"/>
  <c r="D27" i="50"/>
  <c r="D26" i="50"/>
  <c r="D25" i="50"/>
  <c r="D24" i="50"/>
  <c r="D23" i="50"/>
  <c r="D22" i="50"/>
  <c r="D21" i="50"/>
  <c r="D20" i="50"/>
  <c r="D19" i="50"/>
  <c r="D18" i="50"/>
  <c r="D43" i="50" s="1"/>
  <c r="D17" i="50"/>
  <c r="D16" i="50"/>
  <c r="D42" i="50" s="1"/>
  <c r="D15" i="50"/>
  <c r="D14" i="50"/>
  <c r="D13" i="50"/>
  <c r="D12" i="50"/>
  <c r="D44" i="50" s="1"/>
  <c r="D11" i="50"/>
  <c r="D10" i="50"/>
  <c r="D9" i="50"/>
  <c r="D8" i="50"/>
  <c r="D37" i="50" s="1"/>
  <c r="C33" i="49"/>
  <c r="D31" i="49"/>
  <c r="D30" i="49"/>
  <c r="D29" i="49"/>
  <c r="D28" i="49"/>
  <c r="D27" i="49"/>
  <c r="D26" i="49"/>
  <c r="D25" i="49"/>
  <c r="D24" i="49"/>
  <c r="D23" i="49"/>
  <c r="D22" i="49"/>
  <c r="D21" i="49"/>
  <c r="D20" i="49"/>
  <c r="D19" i="49"/>
  <c r="D18" i="49"/>
  <c r="D17" i="49"/>
  <c r="D43" i="49" s="1"/>
  <c r="D16" i="49"/>
  <c r="D15" i="49"/>
  <c r="D14" i="49"/>
  <c r="D13" i="49"/>
  <c r="D42" i="49" s="1"/>
  <c r="D12" i="49"/>
  <c r="D44" i="49" s="1"/>
  <c r="D11" i="49"/>
  <c r="D10" i="49"/>
  <c r="D9" i="49"/>
  <c r="D37" i="49" s="1"/>
  <c r="D8" i="49"/>
  <c r="C33" i="48"/>
  <c r="D31" i="48"/>
  <c r="D30" i="48"/>
  <c r="D29" i="48"/>
  <c r="D28" i="48"/>
  <c r="D27" i="48"/>
  <c r="D26" i="48"/>
  <c r="D25" i="48"/>
  <c r="D24" i="48"/>
  <c r="D23" i="48"/>
  <c r="D22" i="48"/>
  <c r="D21" i="48"/>
  <c r="D20" i="48"/>
  <c r="D19" i="48"/>
  <c r="D18" i="48"/>
  <c r="D43" i="48" s="1"/>
  <c r="D17" i="48"/>
  <c r="D16" i="48"/>
  <c r="D42" i="48" s="1"/>
  <c r="D15" i="48"/>
  <c r="D14" i="48"/>
  <c r="D13" i="48"/>
  <c r="D12" i="48"/>
  <c r="D44" i="48" s="1"/>
  <c r="D11" i="48"/>
  <c r="D10" i="48"/>
  <c r="D9" i="48"/>
  <c r="D8" i="48"/>
  <c r="D37" i="48" s="1"/>
  <c r="C33" i="47"/>
  <c r="D31" i="47"/>
  <c r="D30" i="47"/>
  <c r="D29" i="47"/>
  <c r="D28" i="47"/>
  <c r="D27" i="47"/>
  <c r="D26" i="47"/>
  <c r="D25" i="47"/>
  <c r="D24" i="47"/>
  <c r="D23" i="47"/>
  <c r="D22" i="47"/>
  <c r="D21" i="47"/>
  <c r="D20" i="47"/>
  <c r="D19" i="47"/>
  <c r="D18" i="47"/>
  <c r="D17" i="47"/>
  <c r="D16" i="47"/>
  <c r="D42" i="47" s="1"/>
  <c r="D15" i="47"/>
  <c r="D14" i="47"/>
  <c r="D13" i="47"/>
  <c r="D12" i="47"/>
  <c r="D11" i="47"/>
  <c r="D10" i="47"/>
  <c r="D9" i="47"/>
  <c r="D8" i="47"/>
  <c r="C32" i="46"/>
  <c r="D30" i="46"/>
  <c r="D29" i="46"/>
  <c r="D28" i="46"/>
  <c r="D27" i="46"/>
  <c r="D26" i="46"/>
  <c r="D25" i="46"/>
  <c r="D24" i="46"/>
  <c r="D23" i="46"/>
  <c r="D22" i="46"/>
  <c r="D21" i="46"/>
  <c r="D20" i="46"/>
  <c r="D19" i="46"/>
  <c r="D18" i="46"/>
  <c r="D17" i="46"/>
  <c r="D42" i="46" s="1"/>
  <c r="D16" i="46"/>
  <c r="D15" i="46"/>
  <c r="D41" i="46" s="1"/>
  <c r="D14" i="46"/>
  <c r="D13" i="46"/>
  <c r="D12" i="46"/>
  <c r="D11" i="46"/>
  <c r="D43" i="46" s="1"/>
  <c r="D10" i="46"/>
  <c r="D9" i="46"/>
  <c r="D8" i="46"/>
  <c r="D7" i="46"/>
  <c r="D36" i="46" s="1"/>
  <c r="C33" i="45"/>
  <c r="D31" i="45"/>
  <c r="D30" i="45"/>
  <c r="D29" i="45"/>
  <c r="D28" i="45"/>
  <c r="D27" i="45"/>
  <c r="D26" i="45"/>
  <c r="D25" i="45"/>
  <c r="D24" i="45"/>
  <c r="D23" i="45"/>
  <c r="D22" i="45"/>
  <c r="D21" i="45"/>
  <c r="D20" i="45"/>
  <c r="D19" i="45"/>
  <c r="D18" i="45"/>
  <c r="D17" i="45"/>
  <c r="D16" i="45"/>
  <c r="D15" i="45"/>
  <c r="D14" i="45"/>
  <c r="D13" i="45"/>
  <c r="D12" i="45"/>
  <c r="D44" i="45" s="1"/>
  <c r="D11" i="45"/>
  <c r="D10" i="45"/>
  <c r="D9" i="45"/>
  <c r="D8" i="45"/>
  <c r="C33" i="44"/>
  <c r="D31" i="44"/>
  <c r="D30" i="44"/>
  <c r="D29" i="44"/>
  <c r="D28" i="44"/>
  <c r="D27" i="44"/>
  <c r="D26" i="44"/>
  <c r="D25" i="44"/>
  <c r="D24" i="44"/>
  <c r="D23" i="44"/>
  <c r="D22" i="44"/>
  <c r="D21" i="44"/>
  <c r="D20" i="44"/>
  <c r="D19" i="44"/>
  <c r="D18" i="44"/>
  <c r="D17" i="44"/>
  <c r="D16" i="44"/>
  <c r="D15" i="44"/>
  <c r="D14" i="44"/>
  <c r="D13" i="44"/>
  <c r="D42" i="44" s="1"/>
  <c r="D12" i="44"/>
  <c r="D11" i="44"/>
  <c r="D10" i="44"/>
  <c r="D9" i="44"/>
  <c r="D8" i="44"/>
  <c r="C33" i="43"/>
  <c r="D31" i="43"/>
  <c r="D30" i="43"/>
  <c r="D29" i="43"/>
  <c r="D28" i="43"/>
  <c r="D27" i="43"/>
  <c r="D26" i="43"/>
  <c r="D25" i="43"/>
  <c r="D24" i="43"/>
  <c r="D23" i="43"/>
  <c r="D22" i="43"/>
  <c r="D21" i="43"/>
  <c r="D20" i="43"/>
  <c r="D19" i="43"/>
  <c r="D18" i="43"/>
  <c r="D17" i="43"/>
  <c r="D16" i="43"/>
  <c r="D15" i="43"/>
  <c r="D14" i="43"/>
  <c r="D13" i="43"/>
  <c r="D12" i="43"/>
  <c r="D11" i="43"/>
  <c r="D10" i="43"/>
  <c r="D9" i="43"/>
  <c r="D8" i="43"/>
  <c r="C33" i="42"/>
  <c r="D31" i="42"/>
  <c r="D30" i="42"/>
  <c r="D29" i="42"/>
  <c r="D28" i="42"/>
  <c r="D27" i="42"/>
  <c r="D26" i="42"/>
  <c r="D25" i="42"/>
  <c r="D24" i="42"/>
  <c r="D23" i="42"/>
  <c r="D22" i="42"/>
  <c r="D21" i="42"/>
  <c r="D20" i="42"/>
  <c r="D19" i="42"/>
  <c r="D18" i="42"/>
  <c r="D17" i="42"/>
  <c r="D16" i="42"/>
  <c r="D15" i="42"/>
  <c r="D14" i="42"/>
  <c r="D13" i="42"/>
  <c r="D12" i="42"/>
  <c r="D11" i="42"/>
  <c r="D10" i="42"/>
  <c r="D9" i="42"/>
  <c r="D37" i="42" s="1"/>
  <c r="D8" i="42"/>
  <c r="C33" i="41"/>
  <c r="D31" i="41"/>
  <c r="D30" i="41"/>
  <c r="D29" i="41"/>
  <c r="D28" i="41"/>
  <c r="D27" i="41"/>
  <c r="D26" i="41"/>
  <c r="D25" i="41"/>
  <c r="D24" i="41"/>
  <c r="D23" i="41"/>
  <c r="D22" i="41"/>
  <c r="D21" i="41"/>
  <c r="D20" i="41"/>
  <c r="D19" i="41"/>
  <c r="D18" i="41"/>
  <c r="D17" i="41"/>
  <c r="D16" i="41"/>
  <c r="D15" i="41"/>
  <c r="D14" i="41"/>
  <c r="D13" i="41"/>
  <c r="D12" i="41"/>
  <c r="D11" i="41"/>
  <c r="D10" i="41"/>
  <c r="D9" i="41"/>
  <c r="D8" i="41"/>
  <c r="C33" i="40"/>
  <c r="D31" i="40"/>
  <c r="D30" i="40"/>
  <c r="D29" i="40"/>
  <c r="D28" i="40"/>
  <c r="D27" i="40"/>
  <c r="D26" i="40"/>
  <c r="D25" i="40"/>
  <c r="D24" i="40"/>
  <c r="D23" i="40"/>
  <c r="D22" i="40"/>
  <c r="D21" i="40"/>
  <c r="D20" i="40"/>
  <c r="D19" i="40"/>
  <c r="D18" i="40"/>
  <c r="D17" i="40"/>
  <c r="D16" i="40"/>
  <c r="D42" i="40" s="1"/>
  <c r="D15" i="40"/>
  <c r="D14" i="40"/>
  <c r="D13" i="40"/>
  <c r="D12" i="40"/>
  <c r="D11" i="40"/>
  <c r="D10" i="40"/>
  <c r="D9" i="40"/>
  <c r="D8" i="40"/>
  <c r="C33" i="39"/>
  <c r="D31" i="39"/>
  <c r="D30" i="39"/>
  <c r="D29" i="39"/>
  <c r="D28" i="39"/>
  <c r="D27" i="39"/>
  <c r="D26" i="39"/>
  <c r="D25" i="39"/>
  <c r="D24" i="39"/>
  <c r="D23" i="39"/>
  <c r="D22" i="39"/>
  <c r="D21" i="39"/>
  <c r="D20" i="39"/>
  <c r="D19" i="39"/>
  <c r="D18" i="39"/>
  <c r="D43" i="39" s="1"/>
  <c r="D17" i="39"/>
  <c r="D16" i="39"/>
  <c r="D42" i="39" s="1"/>
  <c r="D15" i="39"/>
  <c r="D14" i="39"/>
  <c r="D13" i="39"/>
  <c r="D12" i="39"/>
  <c r="D44" i="39" s="1"/>
  <c r="D11" i="39"/>
  <c r="D10" i="39"/>
  <c r="D9" i="39"/>
  <c r="D8" i="39"/>
  <c r="D37" i="39" s="1"/>
  <c r="C33" i="37"/>
  <c r="D31" i="37"/>
  <c r="D30" i="37"/>
  <c r="D29" i="37"/>
  <c r="D28" i="37"/>
  <c r="D27" i="37"/>
  <c r="D26" i="37"/>
  <c r="D25" i="37"/>
  <c r="D24" i="37"/>
  <c r="D23" i="37"/>
  <c r="D22" i="37"/>
  <c r="D21" i="37"/>
  <c r="D20" i="37"/>
  <c r="D19" i="37"/>
  <c r="D18" i="37"/>
  <c r="D17" i="37"/>
  <c r="D16" i="37"/>
  <c r="D15" i="37"/>
  <c r="D14" i="37"/>
  <c r="D13" i="37"/>
  <c r="D12" i="37"/>
  <c r="D11" i="37"/>
  <c r="D10" i="37"/>
  <c r="D9" i="37"/>
  <c r="D37" i="37" s="1"/>
  <c r="D8" i="37"/>
  <c r="C33" i="36"/>
  <c r="D31" i="36"/>
  <c r="D30" i="36"/>
  <c r="D29" i="36"/>
  <c r="D28" i="36"/>
  <c r="D27" i="36"/>
  <c r="D26" i="36"/>
  <c r="D25" i="36"/>
  <c r="D24" i="36"/>
  <c r="D23" i="36"/>
  <c r="D22" i="36"/>
  <c r="D21" i="36"/>
  <c r="D20" i="36"/>
  <c r="D19" i="36"/>
  <c r="D18" i="36"/>
  <c r="D17" i="36"/>
  <c r="D16" i="36"/>
  <c r="D15" i="36"/>
  <c r="D14" i="36"/>
  <c r="D13" i="36"/>
  <c r="D42" i="36" s="1"/>
  <c r="D12" i="36"/>
  <c r="D11" i="36"/>
  <c r="D10" i="36"/>
  <c r="D9" i="36"/>
  <c r="D8" i="36"/>
  <c r="C33" i="35"/>
  <c r="D31" i="35"/>
  <c r="D30" i="35"/>
  <c r="D29" i="35"/>
  <c r="D28" i="35"/>
  <c r="D27" i="35"/>
  <c r="D26" i="35"/>
  <c r="D25" i="35"/>
  <c r="D24" i="35"/>
  <c r="D23" i="35"/>
  <c r="D22" i="35"/>
  <c r="D21" i="35"/>
  <c r="D20" i="35"/>
  <c r="D19" i="35"/>
  <c r="D18" i="35"/>
  <c r="D17" i="35"/>
  <c r="D16" i="35"/>
  <c r="D15" i="35"/>
  <c r="D14" i="35"/>
  <c r="D13" i="35"/>
  <c r="D12" i="35"/>
  <c r="D11" i="35"/>
  <c r="D10" i="35"/>
  <c r="D9" i="35"/>
  <c r="D8" i="35"/>
  <c r="C33" i="34"/>
  <c r="D31" i="34"/>
  <c r="D30" i="34"/>
  <c r="D29" i="34"/>
  <c r="D28" i="34"/>
  <c r="D27" i="34"/>
  <c r="D26" i="34"/>
  <c r="D25" i="34"/>
  <c r="D24" i="34"/>
  <c r="D23" i="34"/>
  <c r="D22" i="34"/>
  <c r="D21" i="34"/>
  <c r="D20" i="34"/>
  <c r="D19" i="34"/>
  <c r="D18" i="34"/>
  <c r="D43" i="34" s="1"/>
  <c r="D17" i="34"/>
  <c r="D16" i="34"/>
  <c r="D15" i="34"/>
  <c r="D14" i="34"/>
  <c r="D13" i="34"/>
  <c r="D12" i="34"/>
  <c r="D44" i="34" s="1"/>
  <c r="D11" i="34"/>
  <c r="D10" i="34"/>
  <c r="D9" i="34"/>
  <c r="D8" i="34"/>
  <c r="C33" i="33"/>
  <c r="D31" i="33"/>
  <c r="D30" i="33"/>
  <c r="D29" i="33"/>
  <c r="D28" i="33"/>
  <c r="D27" i="33"/>
  <c r="D26" i="33"/>
  <c r="D25" i="33"/>
  <c r="D24" i="33"/>
  <c r="D23" i="33"/>
  <c r="D22" i="33"/>
  <c r="D21" i="33"/>
  <c r="D20" i="33"/>
  <c r="D19" i="33"/>
  <c r="D18" i="33"/>
  <c r="D17" i="33"/>
  <c r="D16" i="33"/>
  <c r="D15" i="33"/>
  <c r="D14" i="33"/>
  <c r="D13" i="33"/>
  <c r="D12" i="33"/>
  <c r="D11" i="33"/>
  <c r="D10" i="33"/>
  <c r="D9" i="33"/>
  <c r="D8" i="33"/>
  <c r="C33" i="32"/>
  <c r="D31" i="32"/>
  <c r="D30" i="32"/>
  <c r="D29" i="32"/>
  <c r="D28" i="32"/>
  <c r="D27" i="32"/>
  <c r="D26" i="32"/>
  <c r="D25" i="32"/>
  <c r="D24" i="32"/>
  <c r="D23" i="32"/>
  <c r="D22" i="32"/>
  <c r="D21" i="32"/>
  <c r="D20" i="32"/>
  <c r="D19" i="32"/>
  <c r="D18" i="32"/>
  <c r="D43" i="32" s="1"/>
  <c r="D17" i="32"/>
  <c r="D16" i="32"/>
  <c r="D15" i="32"/>
  <c r="D14" i="32"/>
  <c r="D13" i="32"/>
  <c r="D12" i="32"/>
  <c r="D44" i="32" s="1"/>
  <c r="D11" i="32"/>
  <c r="D10" i="32"/>
  <c r="D9" i="32"/>
  <c r="D8" i="32"/>
  <c r="C33" i="31"/>
  <c r="D31" i="31"/>
  <c r="D30" i="31"/>
  <c r="D29" i="31"/>
  <c r="D28" i="31"/>
  <c r="D27" i="31"/>
  <c r="D26" i="31"/>
  <c r="D25" i="31"/>
  <c r="D24" i="31"/>
  <c r="D23" i="31"/>
  <c r="D22" i="31"/>
  <c r="D21" i="31"/>
  <c r="D20" i="31"/>
  <c r="D19" i="31"/>
  <c r="D18" i="31"/>
  <c r="D17" i="31"/>
  <c r="D16" i="31"/>
  <c r="D15" i="31"/>
  <c r="D14" i="31"/>
  <c r="D13" i="31"/>
  <c r="D12" i="31"/>
  <c r="D44" i="31" s="1"/>
  <c r="D11" i="31"/>
  <c r="D10" i="31"/>
  <c r="D9" i="31"/>
  <c r="D8" i="31"/>
  <c r="C33" i="29"/>
  <c r="D31" i="29"/>
  <c r="D30" i="29"/>
  <c r="D29" i="29"/>
  <c r="D28" i="29"/>
  <c r="D27" i="29"/>
  <c r="D26" i="29"/>
  <c r="D25" i="29"/>
  <c r="D24" i="29"/>
  <c r="D23" i="29"/>
  <c r="D22" i="29"/>
  <c r="D21" i="29"/>
  <c r="D20" i="29"/>
  <c r="D19" i="29"/>
  <c r="D18" i="29"/>
  <c r="D17" i="29"/>
  <c r="D43" i="29" s="1"/>
  <c r="D16" i="29"/>
  <c r="D15" i="29"/>
  <c r="D14" i="29"/>
  <c r="D13" i="29"/>
  <c r="D12" i="29"/>
  <c r="D11" i="29"/>
  <c r="D10" i="29"/>
  <c r="D9" i="29"/>
  <c r="D8" i="29"/>
  <c r="C33" i="28"/>
  <c r="D31" i="28"/>
  <c r="D30" i="28"/>
  <c r="D29" i="28"/>
  <c r="D28" i="28"/>
  <c r="D27" i="28"/>
  <c r="D26" i="28"/>
  <c r="D25" i="28"/>
  <c r="D24" i="28"/>
  <c r="D23" i="28"/>
  <c r="D22" i="28"/>
  <c r="D21" i="28"/>
  <c r="D20" i="28"/>
  <c r="D19" i="28"/>
  <c r="D18" i="28"/>
  <c r="D17" i="28"/>
  <c r="D16" i="28"/>
  <c r="D15" i="28"/>
  <c r="D14" i="28"/>
  <c r="D13" i="28"/>
  <c r="D12" i="28"/>
  <c r="D11" i="28"/>
  <c r="D10" i="28"/>
  <c r="D9" i="28"/>
  <c r="D8" i="28"/>
  <c r="C33" i="27"/>
  <c r="D31" i="27"/>
  <c r="D30" i="27"/>
  <c r="D29" i="27"/>
  <c r="D28" i="27"/>
  <c r="D27" i="27"/>
  <c r="D26" i="27"/>
  <c r="D25" i="27"/>
  <c r="D24" i="27"/>
  <c r="D23" i="27"/>
  <c r="D22" i="27"/>
  <c r="D21" i="27"/>
  <c r="D20" i="27"/>
  <c r="D19" i="27"/>
  <c r="D18" i="27"/>
  <c r="D43" i="27" s="1"/>
  <c r="D17" i="27"/>
  <c r="D16" i="27"/>
  <c r="D15" i="27"/>
  <c r="D14" i="27"/>
  <c r="D13" i="27"/>
  <c r="D12" i="27"/>
  <c r="D44" i="27" s="1"/>
  <c r="D11" i="27"/>
  <c r="D10" i="27"/>
  <c r="D9" i="27"/>
  <c r="D8" i="27"/>
  <c r="C33" i="26"/>
  <c r="D31" i="26"/>
  <c r="D30" i="26"/>
  <c r="D29" i="26"/>
  <c r="D28" i="26"/>
  <c r="D27" i="26"/>
  <c r="D26" i="26"/>
  <c r="D25" i="26"/>
  <c r="D24" i="26"/>
  <c r="D23" i="26"/>
  <c r="D22" i="26"/>
  <c r="D21" i="26"/>
  <c r="D20" i="26"/>
  <c r="D19" i="26"/>
  <c r="D18" i="26"/>
  <c r="D17" i="26"/>
  <c r="D43" i="26" s="1"/>
  <c r="D16" i="26"/>
  <c r="D15" i="26"/>
  <c r="D14" i="26"/>
  <c r="D13" i="26"/>
  <c r="D12" i="26"/>
  <c r="D11" i="26"/>
  <c r="D10" i="26"/>
  <c r="D9" i="26"/>
  <c r="D8" i="26"/>
  <c r="C33" i="25"/>
  <c r="D31" i="25"/>
  <c r="D30" i="25"/>
  <c r="D29" i="25"/>
  <c r="D28" i="25"/>
  <c r="D27" i="25"/>
  <c r="D26" i="25"/>
  <c r="D25" i="25"/>
  <c r="D24" i="25"/>
  <c r="D23" i="25"/>
  <c r="D22" i="25"/>
  <c r="D21" i="25"/>
  <c r="D20" i="25"/>
  <c r="D19" i="25"/>
  <c r="D18" i="25"/>
  <c r="D43" i="25" s="1"/>
  <c r="D17" i="25"/>
  <c r="D16" i="25"/>
  <c r="D15" i="25"/>
  <c r="D14" i="25"/>
  <c r="D13" i="25"/>
  <c r="D12" i="25"/>
  <c r="D44" i="25" s="1"/>
  <c r="D11" i="25"/>
  <c r="D10" i="25"/>
  <c r="D9" i="25"/>
  <c r="D8" i="25"/>
  <c r="C33" i="24"/>
  <c r="D31" i="24"/>
  <c r="D30" i="24"/>
  <c r="D29" i="24"/>
  <c r="D28" i="24"/>
  <c r="D27" i="24"/>
  <c r="D26" i="24"/>
  <c r="D25" i="24"/>
  <c r="D24" i="24"/>
  <c r="D23" i="24"/>
  <c r="D22" i="24"/>
  <c r="D21" i="24"/>
  <c r="D20" i="24"/>
  <c r="D19" i="24"/>
  <c r="D18" i="24"/>
  <c r="D17" i="24"/>
  <c r="D16" i="24"/>
  <c r="D15" i="24"/>
  <c r="D14" i="24"/>
  <c r="D13" i="24"/>
  <c r="D42" i="24" s="1"/>
  <c r="D12" i="24"/>
  <c r="D11" i="24"/>
  <c r="D10" i="24"/>
  <c r="D9" i="24"/>
  <c r="D8" i="24"/>
  <c r="C33" i="23"/>
  <c r="D31" i="23"/>
  <c r="D30" i="23"/>
  <c r="D29" i="23"/>
  <c r="D28" i="23"/>
  <c r="D27" i="23"/>
  <c r="D26" i="23"/>
  <c r="D25" i="23"/>
  <c r="D24" i="23"/>
  <c r="D23" i="23"/>
  <c r="D22" i="23"/>
  <c r="D21" i="23"/>
  <c r="D20" i="23"/>
  <c r="D19" i="23"/>
  <c r="D18" i="23"/>
  <c r="D17" i="23"/>
  <c r="D43" i="23" s="1"/>
  <c r="D16" i="23"/>
  <c r="D15" i="23"/>
  <c r="D14" i="23"/>
  <c r="D13" i="23"/>
  <c r="D42" i="23" s="1"/>
  <c r="D12" i="23"/>
  <c r="D44" i="23" s="1"/>
  <c r="D11" i="23"/>
  <c r="D10" i="23"/>
  <c r="D9" i="23"/>
  <c r="D37" i="23" s="1"/>
  <c r="D8" i="23"/>
  <c r="C33" i="22"/>
  <c r="D31" i="22"/>
  <c r="D30" i="22"/>
  <c r="D29" i="22"/>
  <c r="D28" i="22"/>
  <c r="D27" i="22"/>
  <c r="D26" i="22"/>
  <c r="D25" i="22"/>
  <c r="D24" i="22"/>
  <c r="D23" i="22"/>
  <c r="D22" i="22"/>
  <c r="D21" i="22"/>
  <c r="D20" i="22"/>
  <c r="D19" i="22"/>
  <c r="D18" i="22"/>
  <c r="D17" i="22"/>
  <c r="D16" i="22"/>
  <c r="D15" i="22"/>
  <c r="D14" i="22"/>
  <c r="D13" i="22"/>
  <c r="D12" i="22"/>
  <c r="D11" i="22"/>
  <c r="D10" i="22"/>
  <c r="D9" i="22"/>
  <c r="D8" i="22"/>
  <c r="C33" i="55"/>
  <c r="D31" i="55"/>
  <c r="D30" i="55"/>
  <c r="D29" i="55"/>
  <c r="D28" i="55"/>
  <c r="D27" i="55"/>
  <c r="D26" i="55"/>
  <c r="D25" i="55"/>
  <c r="D24" i="55"/>
  <c r="D23" i="55"/>
  <c r="D22" i="55"/>
  <c r="D21" i="55"/>
  <c r="D20" i="55"/>
  <c r="D19" i="55"/>
  <c r="D18" i="55"/>
  <c r="D43" i="55" s="1"/>
  <c r="D17" i="55"/>
  <c r="D16" i="55"/>
  <c r="D42" i="55" s="1"/>
  <c r="D15" i="55"/>
  <c r="D14" i="55"/>
  <c r="D13" i="55"/>
  <c r="D12" i="55"/>
  <c r="D44" i="55" s="1"/>
  <c r="D11" i="55"/>
  <c r="D10" i="55"/>
  <c r="D9" i="55"/>
  <c r="D8" i="55"/>
  <c r="D37" i="55" s="1"/>
  <c r="D37" i="36" l="1"/>
  <c r="D43" i="36"/>
  <c r="D44" i="36"/>
  <c r="D45" i="36" s="1"/>
  <c r="D44" i="22"/>
  <c r="D43" i="22"/>
  <c r="D37" i="22"/>
  <c r="D42" i="22"/>
  <c r="D43" i="24"/>
  <c r="D44" i="24"/>
  <c r="D45" i="24" s="1"/>
  <c r="D37" i="24"/>
  <c r="D37" i="25"/>
  <c r="D42" i="25"/>
  <c r="D44" i="26"/>
  <c r="D42" i="26"/>
  <c r="C42" i="26" s="1"/>
  <c r="D37" i="26"/>
  <c r="D42" i="27"/>
  <c r="D37" i="27"/>
  <c r="D44" i="28"/>
  <c r="D42" i="28"/>
  <c r="D37" i="28"/>
  <c r="D43" i="28"/>
  <c r="D45" i="28" s="1"/>
  <c r="D42" i="29"/>
  <c r="D37" i="29"/>
  <c r="D44" i="29"/>
  <c r="D37" i="31"/>
  <c r="D42" i="31"/>
  <c r="D43" i="31"/>
  <c r="D37" i="32"/>
  <c r="D42" i="32"/>
  <c r="D42" i="33"/>
  <c r="D44" i="33"/>
  <c r="C44" i="33" s="1"/>
  <c r="D43" i="33"/>
  <c r="D45" i="33" s="1"/>
  <c r="D37" i="33"/>
  <c r="D42" i="34"/>
  <c r="D37" i="34"/>
  <c r="D44" i="35"/>
  <c r="D37" i="35"/>
  <c r="D42" i="35"/>
  <c r="D43" i="35"/>
  <c r="D43" i="37"/>
  <c r="D44" i="37"/>
  <c r="D42" i="37"/>
  <c r="D37" i="41"/>
  <c r="D43" i="41"/>
  <c r="D44" i="41"/>
  <c r="D42" i="41"/>
  <c r="D45" i="41" s="1"/>
  <c r="D44" i="40"/>
  <c r="D43" i="40"/>
  <c r="D37" i="40"/>
  <c r="D43" i="42"/>
  <c r="D44" i="42"/>
  <c r="D42" i="42"/>
  <c r="D37" i="43"/>
  <c r="D42" i="43"/>
  <c r="D44" i="43"/>
  <c r="D43" i="43"/>
  <c r="D44" i="44"/>
  <c r="D37" i="44"/>
  <c r="D43" i="44"/>
  <c r="C43" i="44" s="1"/>
  <c r="D43" i="45"/>
  <c r="D42" i="45"/>
  <c r="D37" i="45"/>
  <c r="D44" i="47"/>
  <c r="D43" i="47"/>
  <c r="D45" i="47" s="1"/>
  <c r="D37" i="47"/>
  <c r="C44" i="56"/>
  <c r="D45" i="56"/>
  <c r="D36" i="56"/>
  <c r="D38" i="56" s="1"/>
  <c r="D33" i="56"/>
  <c r="C42" i="56" s="1"/>
  <c r="D45" i="52"/>
  <c r="C43" i="52"/>
  <c r="D33" i="52"/>
  <c r="C44" i="52" s="1"/>
  <c r="D36" i="52"/>
  <c r="D38" i="52" s="1"/>
  <c r="C44" i="51"/>
  <c r="D45" i="51"/>
  <c r="D36" i="51"/>
  <c r="D38" i="51" s="1"/>
  <c r="D33" i="51"/>
  <c r="C42" i="51" s="1"/>
  <c r="C44" i="50"/>
  <c r="D45" i="50"/>
  <c r="D36" i="50"/>
  <c r="D38" i="50" s="1"/>
  <c r="D33" i="50"/>
  <c r="C42" i="50" s="1"/>
  <c r="D45" i="49"/>
  <c r="C42" i="49"/>
  <c r="C44" i="49"/>
  <c r="D33" i="49"/>
  <c r="C43" i="49" s="1"/>
  <c r="D36" i="49"/>
  <c r="D38" i="49" s="1"/>
  <c r="C44" i="48"/>
  <c r="D45" i="48"/>
  <c r="D36" i="48"/>
  <c r="D38" i="48" s="1"/>
  <c r="D33" i="48"/>
  <c r="C42" i="48" s="1"/>
  <c r="C44" i="47"/>
  <c r="D36" i="47"/>
  <c r="D33" i="47"/>
  <c r="C42" i="47" s="1"/>
  <c r="C43" i="46"/>
  <c r="D44" i="46"/>
  <c r="D35" i="46"/>
  <c r="D37" i="46" s="1"/>
  <c r="D32" i="46"/>
  <c r="C41" i="46" s="1"/>
  <c r="D45" i="45"/>
  <c r="D33" i="45"/>
  <c r="C44" i="45" s="1"/>
  <c r="D36" i="45"/>
  <c r="D45" i="44"/>
  <c r="D33" i="44"/>
  <c r="C44" i="44" s="1"/>
  <c r="D36" i="44"/>
  <c r="D38" i="44" s="1"/>
  <c r="C44" i="43"/>
  <c r="D45" i="43"/>
  <c r="D36" i="43"/>
  <c r="D38" i="43" s="1"/>
  <c r="D33" i="43"/>
  <c r="C42" i="43" s="1"/>
  <c r="D45" i="42"/>
  <c r="D33" i="42"/>
  <c r="C43" i="42" s="1"/>
  <c r="D36" i="42"/>
  <c r="D38" i="42" s="1"/>
  <c r="D33" i="41"/>
  <c r="C44" i="41" s="1"/>
  <c r="D36" i="41"/>
  <c r="D38" i="41" s="1"/>
  <c r="C44" i="40"/>
  <c r="D45" i="40"/>
  <c r="D36" i="40"/>
  <c r="D38" i="40" s="1"/>
  <c r="D33" i="40"/>
  <c r="C42" i="40" s="1"/>
  <c r="C44" i="39"/>
  <c r="D45" i="39"/>
  <c r="D36" i="39"/>
  <c r="D38" i="39" s="1"/>
  <c r="D33" i="39"/>
  <c r="C42" i="39" s="1"/>
  <c r="D45" i="37"/>
  <c r="C43" i="37"/>
  <c r="D33" i="37"/>
  <c r="C44" i="37" s="1"/>
  <c r="D36" i="37"/>
  <c r="D38" i="37" s="1"/>
  <c r="C43" i="36"/>
  <c r="D33" i="36"/>
  <c r="D36" i="36"/>
  <c r="D38" i="36" s="1"/>
  <c r="C44" i="35"/>
  <c r="D45" i="35"/>
  <c r="D36" i="35"/>
  <c r="D33" i="35"/>
  <c r="C44" i="34"/>
  <c r="D45" i="34"/>
  <c r="D36" i="34"/>
  <c r="D33" i="34"/>
  <c r="C42" i="34" s="1"/>
  <c r="D36" i="33"/>
  <c r="D33" i="33"/>
  <c r="C42" i="33" s="1"/>
  <c r="C44" i="32"/>
  <c r="D45" i="32"/>
  <c r="D36" i="32"/>
  <c r="D38" i="32" s="1"/>
  <c r="D33" i="32"/>
  <c r="D45" i="31"/>
  <c r="D33" i="31"/>
  <c r="C44" i="31" s="1"/>
  <c r="D36" i="31"/>
  <c r="D38" i="31" s="1"/>
  <c r="D45" i="29"/>
  <c r="D33" i="29"/>
  <c r="C43" i="29" s="1"/>
  <c r="D36" i="29"/>
  <c r="D33" i="28"/>
  <c r="C43" i="28" s="1"/>
  <c r="D36" i="28"/>
  <c r="C44" i="27"/>
  <c r="D45" i="27"/>
  <c r="D36" i="27"/>
  <c r="D33" i="27"/>
  <c r="C42" i="27" s="1"/>
  <c r="D45" i="26"/>
  <c r="D33" i="26"/>
  <c r="C43" i="26" s="1"/>
  <c r="D36" i="26"/>
  <c r="D38" i="26" s="1"/>
  <c r="C44" i="25"/>
  <c r="D45" i="25"/>
  <c r="D36" i="25"/>
  <c r="D33" i="25"/>
  <c r="D33" i="24"/>
  <c r="C43" i="24" s="1"/>
  <c r="D36" i="24"/>
  <c r="D38" i="24" s="1"/>
  <c r="D45" i="23"/>
  <c r="C42" i="23"/>
  <c r="C44" i="23"/>
  <c r="D33" i="23"/>
  <c r="C43" i="23" s="1"/>
  <c r="D36" i="23"/>
  <c r="D38" i="23" s="1"/>
  <c r="C44" i="22"/>
  <c r="D45" i="22"/>
  <c r="D36" i="22"/>
  <c r="D33" i="22"/>
  <c r="C44" i="55"/>
  <c r="D45" i="55"/>
  <c r="D36" i="55"/>
  <c r="D38" i="55" s="1"/>
  <c r="D33" i="55"/>
  <c r="C42" i="55" s="1"/>
  <c r="C44" i="36" l="1"/>
  <c r="D38" i="22"/>
  <c r="C42" i="22"/>
  <c r="C45" i="22" s="1"/>
  <c r="C44" i="24"/>
  <c r="C42" i="24"/>
  <c r="C45" i="24" s="1"/>
  <c r="C42" i="25"/>
  <c r="D38" i="25"/>
  <c r="C44" i="26"/>
  <c r="D38" i="27"/>
  <c r="D38" i="28"/>
  <c r="D38" i="29"/>
  <c r="C43" i="31"/>
  <c r="C42" i="32"/>
  <c r="C45" i="32" s="1"/>
  <c r="D38" i="33"/>
  <c r="D38" i="34"/>
  <c r="D38" i="35"/>
  <c r="C42" i="35"/>
  <c r="C43" i="41"/>
  <c r="D38" i="45"/>
  <c r="C43" i="45"/>
  <c r="D38" i="47"/>
  <c r="C45" i="56"/>
  <c r="C43" i="56"/>
  <c r="C42" i="52"/>
  <c r="C45" i="52" s="1"/>
  <c r="C45" i="51"/>
  <c r="C43" i="51"/>
  <c r="C45" i="50"/>
  <c r="C43" i="50"/>
  <c r="C45" i="49"/>
  <c r="C45" i="48"/>
  <c r="C43" i="48"/>
  <c r="C43" i="47"/>
  <c r="C45" i="47" s="1"/>
  <c r="C44" i="46"/>
  <c r="C42" i="46"/>
  <c r="C42" i="45"/>
  <c r="C45" i="45" s="1"/>
  <c r="C42" i="44"/>
  <c r="C45" i="44" s="1"/>
  <c r="C45" i="43"/>
  <c r="C43" i="43"/>
  <c r="C44" i="42"/>
  <c r="C42" i="42"/>
  <c r="C45" i="42" s="1"/>
  <c r="C42" i="41"/>
  <c r="C43" i="40"/>
  <c r="C45" i="40" s="1"/>
  <c r="C45" i="39"/>
  <c r="C43" i="39"/>
  <c r="C42" i="37"/>
  <c r="C45" i="37" s="1"/>
  <c r="C42" i="36"/>
  <c r="C43" i="35"/>
  <c r="C45" i="35" s="1"/>
  <c r="C43" i="34"/>
  <c r="C45" i="34" s="1"/>
  <c r="C43" i="33"/>
  <c r="C45" i="33" s="1"/>
  <c r="C43" i="32"/>
  <c r="C42" i="31"/>
  <c r="C45" i="31" s="1"/>
  <c r="C44" i="29"/>
  <c r="C42" i="29"/>
  <c r="C45" i="29" s="1"/>
  <c r="C44" i="28"/>
  <c r="C42" i="28"/>
  <c r="C45" i="28" s="1"/>
  <c r="C43" i="27"/>
  <c r="C45" i="27" s="1"/>
  <c r="C45" i="26"/>
  <c r="C45" i="25"/>
  <c r="C43" i="25"/>
  <c r="C45" i="23"/>
  <c r="C43" i="22"/>
  <c r="C45" i="55"/>
  <c r="C43" i="55"/>
  <c r="C45" i="36" l="1"/>
  <c r="C45" i="41"/>
  <c r="C33" i="20"/>
  <c r="D31" i="20"/>
  <c r="D30" i="20"/>
  <c r="D29" i="20"/>
  <c r="D28" i="20"/>
  <c r="D27" i="20"/>
  <c r="D26" i="20"/>
  <c r="D25" i="20"/>
  <c r="D24" i="20"/>
  <c r="D23" i="20"/>
  <c r="D22" i="20"/>
  <c r="D21" i="20"/>
  <c r="D20" i="20"/>
  <c r="D19" i="20"/>
  <c r="D18" i="20"/>
  <c r="D17" i="20"/>
  <c r="D16" i="20"/>
  <c r="D15" i="20"/>
  <c r="D14" i="20"/>
  <c r="D13" i="20"/>
  <c r="D12" i="20"/>
  <c r="D44" i="20" s="1"/>
  <c r="D11" i="20"/>
  <c r="D10" i="20"/>
  <c r="D9" i="20"/>
  <c r="D8" i="20"/>
  <c r="D33" i="20" s="1"/>
  <c r="C33" i="18"/>
  <c r="D31" i="18"/>
  <c r="D30" i="18"/>
  <c r="D29" i="18"/>
  <c r="D28" i="18"/>
  <c r="D27" i="18"/>
  <c r="D26" i="18"/>
  <c r="D25" i="18"/>
  <c r="D24" i="18"/>
  <c r="D23" i="18"/>
  <c r="D22" i="18"/>
  <c r="D21" i="18"/>
  <c r="D20" i="18"/>
  <c r="D19" i="18"/>
  <c r="D18" i="18"/>
  <c r="D17" i="18"/>
  <c r="D16" i="18"/>
  <c r="D15" i="18"/>
  <c r="D14" i="18"/>
  <c r="D13" i="18"/>
  <c r="D12" i="18"/>
  <c r="D44" i="18" s="1"/>
  <c r="D11" i="18"/>
  <c r="D10" i="18"/>
  <c r="D9" i="18"/>
  <c r="D8" i="18"/>
  <c r="C33" i="17"/>
  <c r="D31" i="17"/>
  <c r="D30" i="17"/>
  <c r="D29" i="17"/>
  <c r="D28" i="17"/>
  <c r="D27" i="17"/>
  <c r="D26" i="17"/>
  <c r="D25" i="17"/>
  <c r="D24" i="17"/>
  <c r="D23" i="17"/>
  <c r="D22" i="17"/>
  <c r="D21" i="17"/>
  <c r="D20" i="17"/>
  <c r="D19" i="17"/>
  <c r="D18" i="17"/>
  <c r="D17" i="17"/>
  <c r="D16" i="17"/>
  <c r="D15" i="17"/>
  <c r="D14" i="17"/>
  <c r="D13" i="17"/>
  <c r="D12" i="17"/>
  <c r="D11" i="17"/>
  <c r="D10" i="17"/>
  <c r="D9" i="17"/>
  <c r="D8" i="17"/>
  <c r="C33" i="16"/>
  <c r="D31" i="16"/>
  <c r="D30" i="16"/>
  <c r="D29" i="16"/>
  <c r="D28" i="16"/>
  <c r="D27" i="16"/>
  <c r="D26" i="16"/>
  <c r="D25" i="16"/>
  <c r="D24" i="16"/>
  <c r="D23" i="16"/>
  <c r="D22" i="16"/>
  <c r="D21" i="16"/>
  <c r="D20" i="16"/>
  <c r="D19" i="16"/>
  <c r="D18" i="16"/>
  <c r="D17" i="16"/>
  <c r="D16" i="16"/>
  <c r="D15" i="16"/>
  <c r="D14" i="16"/>
  <c r="D13" i="16"/>
  <c r="D12" i="16"/>
  <c r="D11" i="16"/>
  <c r="D10" i="16"/>
  <c r="D9" i="16"/>
  <c r="D8" i="16"/>
  <c r="C33" i="15"/>
  <c r="D31" i="15"/>
  <c r="D30" i="15"/>
  <c r="D29" i="15"/>
  <c r="D28" i="15"/>
  <c r="D27" i="15"/>
  <c r="D26" i="15"/>
  <c r="D25" i="15"/>
  <c r="D24" i="15"/>
  <c r="D23" i="15"/>
  <c r="D22" i="15"/>
  <c r="D21" i="15"/>
  <c r="D20" i="15"/>
  <c r="D19" i="15"/>
  <c r="D18" i="15"/>
  <c r="D17" i="15"/>
  <c r="D16" i="15"/>
  <c r="D15" i="15"/>
  <c r="D42" i="15" s="1"/>
  <c r="D14" i="15"/>
  <c r="D13" i="15"/>
  <c r="D12" i="15"/>
  <c r="D11" i="15"/>
  <c r="D10" i="15"/>
  <c r="D9" i="15"/>
  <c r="D37" i="15" s="1"/>
  <c r="D8" i="15"/>
  <c r="C33" i="14"/>
  <c r="D31" i="14"/>
  <c r="D30" i="14"/>
  <c r="D29" i="14"/>
  <c r="D28" i="14"/>
  <c r="D27" i="14"/>
  <c r="D26" i="14"/>
  <c r="D25" i="14"/>
  <c r="D24" i="14"/>
  <c r="D23" i="14"/>
  <c r="D22" i="14"/>
  <c r="D21" i="14"/>
  <c r="D20" i="14"/>
  <c r="D19" i="14"/>
  <c r="D18" i="14"/>
  <c r="D17" i="14"/>
  <c r="D16" i="14"/>
  <c r="D15" i="14"/>
  <c r="D14" i="14"/>
  <c r="D13" i="14"/>
  <c r="D12" i="14"/>
  <c r="D11" i="14"/>
  <c r="D10" i="14"/>
  <c r="D9" i="14"/>
  <c r="D8" i="14"/>
  <c r="C34" i="13"/>
  <c r="D32" i="13"/>
  <c r="D31" i="13"/>
  <c r="D30" i="13"/>
  <c r="D29" i="13"/>
  <c r="D28" i="13"/>
  <c r="D27" i="13"/>
  <c r="D26" i="13"/>
  <c r="D25" i="13"/>
  <c r="D24" i="13"/>
  <c r="D23" i="13"/>
  <c r="D22" i="13"/>
  <c r="D21" i="13"/>
  <c r="D20" i="13"/>
  <c r="D19" i="13"/>
  <c r="D18" i="13"/>
  <c r="D44" i="13" s="1"/>
  <c r="D17" i="13"/>
  <c r="D16" i="13"/>
  <c r="D15" i="13"/>
  <c r="D14" i="13"/>
  <c r="D43" i="13" s="1"/>
  <c r="D13" i="13"/>
  <c r="D45" i="13" s="1"/>
  <c r="D12" i="13"/>
  <c r="D11" i="13"/>
  <c r="D10" i="13"/>
  <c r="D9" i="13"/>
  <c r="D38" i="13" s="1"/>
  <c r="C32" i="12"/>
  <c r="D30" i="12"/>
  <c r="D29" i="12"/>
  <c r="D28" i="12"/>
  <c r="D27" i="12"/>
  <c r="D26" i="12"/>
  <c r="D25" i="12"/>
  <c r="D24" i="12"/>
  <c r="D23" i="12"/>
  <c r="D22" i="12"/>
  <c r="D21" i="12"/>
  <c r="D20" i="12"/>
  <c r="D19" i="12"/>
  <c r="D18" i="12"/>
  <c r="D17" i="12"/>
  <c r="D16" i="12"/>
  <c r="D42" i="12" s="1"/>
  <c r="D15" i="12"/>
  <c r="D14" i="12"/>
  <c r="D13" i="12"/>
  <c r="D12" i="12"/>
  <c r="D41" i="12" s="1"/>
  <c r="D11" i="12"/>
  <c r="D43" i="12" s="1"/>
  <c r="D10" i="12"/>
  <c r="D9" i="12"/>
  <c r="D8" i="12"/>
  <c r="D36" i="12" s="1"/>
  <c r="D7" i="12"/>
  <c r="B32" i="11"/>
  <c r="C30" i="11"/>
  <c r="C29" i="11"/>
  <c r="C28" i="11"/>
  <c r="C27" i="11"/>
  <c r="C26" i="11"/>
  <c r="C25" i="11"/>
  <c r="C24" i="11"/>
  <c r="C23" i="11"/>
  <c r="C22" i="11"/>
  <c r="C21" i="11"/>
  <c r="C20" i="11"/>
  <c r="C19" i="11"/>
  <c r="C18" i="11"/>
  <c r="C17" i="11"/>
  <c r="C16" i="11"/>
  <c r="C42" i="11" s="1"/>
  <c r="C15" i="11"/>
  <c r="C14" i="11"/>
  <c r="C13" i="11"/>
  <c r="C12" i="11"/>
  <c r="C41" i="11" s="1"/>
  <c r="C11" i="11"/>
  <c r="C43" i="11" s="1"/>
  <c r="C10" i="11"/>
  <c r="C9" i="11"/>
  <c r="C8" i="11"/>
  <c r="C36" i="11" s="1"/>
  <c r="C7" i="11"/>
  <c r="C32" i="8"/>
  <c r="D30" i="8"/>
  <c r="D29" i="8"/>
  <c r="D28" i="8"/>
  <c r="D27" i="8"/>
  <c r="D26" i="8"/>
  <c r="D25" i="8"/>
  <c r="D24" i="8"/>
  <c r="D23" i="8"/>
  <c r="D22" i="8"/>
  <c r="D21" i="8"/>
  <c r="D20" i="8"/>
  <c r="D42" i="8" s="1"/>
  <c r="D19" i="8"/>
  <c r="D18" i="8"/>
  <c r="D17" i="8"/>
  <c r="D16" i="8"/>
  <c r="D15" i="8"/>
  <c r="D14" i="8"/>
  <c r="D35" i="8" s="1"/>
  <c r="D13" i="8"/>
  <c r="D12" i="8"/>
  <c r="D41" i="8" s="1"/>
  <c r="D11" i="8"/>
  <c r="D43" i="8" s="1"/>
  <c r="D10" i="8"/>
  <c r="D9" i="8"/>
  <c r="D8" i="8"/>
  <c r="D32" i="8" s="1"/>
  <c r="D7" i="8"/>
  <c r="D36" i="8" s="1"/>
  <c r="H8" i="52"/>
  <c r="I8" i="52" s="1"/>
  <c r="H8" i="33"/>
  <c r="I8" i="33" s="1"/>
  <c r="D33" i="17" l="1"/>
  <c r="D44" i="17"/>
  <c r="C44" i="17" s="1"/>
  <c r="D42" i="17"/>
  <c r="C42" i="17" s="1"/>
  <c r="D43" i="17"/>
  <c r="D37" i="17"/>
  <c r="Z8" i="17" s="1"/>
  <c r="D44" i="14"/>
  <c r="D37" i="14"/>
  <c r="D43" i="14"/>
  <c r="D42" i="14"/>
  <c r="D43" i="15"/>
  <c r="D44" i="15"/>
  <c r="D36" i="15"/>
  <c r="D38" i="15" s="1"/>
  <c r="D37" i="16"/>
  <c r="P8" i="16" s="1"/>
  <c r="D43" i="16"/>
  <c r="C43" i="16" s="1"/>
  <c r="D44" i="16"/>
  <c r="AA8" i="16" s="1"/>
  <c r="D42" i="16"/>
  <c r="D42" i="18"/>
  <c r="D33" i="18"/>
  <c r="C44" i="18" s="1"/>
  <c r="D36" i="18"/>
  <c r="D38" i="18" s="1"/>
  <c r="D43" i="18"/>
  <c r="V8" i="18" s="1"/>
  <c r="D36" i="20"/>
  <c r="D43" i="20"/>
  <c r="C43" i="20" s="1"/>
  <c r="C44" i="20"/>
  <c r="D42" i="20"/>
  <c r="C42" i="20" s="1"/>
  <c r="C45" i="20" s="1"/>
  <c r="D37" i="20"/>
  <c r="D38" i="20" s="1"/>
  <c r="AF8" i="18"/>
  <c r="AF12" i="18" s="1"/>
  <c r="C43" i="18"/>
  <c r="C42" i="18"/>
  <c r="D37" i="18"/>
  <c r="D45" i="17"/>
  <c r="F47" i="17" s="1"/>
  <c r="C43" i="17"/>
  <c r="D36" i="17"/>
  <c r="D38" i="17" s="1"/>
  <c r="D45" i="16"/>
  <c r="C42" i="16"/>
  <c r="D36" i="16"/>
  <c r="D38" i="16" s="1"/>
  <c r="D33" i="16"/>
  <c r="D45" i="15"/>
  <c r="F47" i="15" s="1"/>
  <c r="D33" i="15"/>
  <c r="C42" i="15" s="1"/>
  <c r="D45" i="14"/>
  <c r="F47" i="14" s="1"/>
  <c r="D33" i="14"/>
  <c r="D36" i="14"/>
  <c r="C45" i="13"/>
  <c r="D46" i="13"/>
  <c r="C43" i="13"/>
  <c r="C44" i="13"/>
  <c r="D34" i="13"/>
  <c r="D37" i="13"/>
  <c r="D44" i="12"/>
  <c r="D32" i="12"/>
  <c r="C42" i="12" s="1"/>
  <c r="D35" i="12"/>
  <c r="D37" i="12" s="1"/>
  <c r="C44" i="11"/>
  <c r="B41" i="11"/>
  <c r="B42" i="11"/>
  <c r="B43" i="11"/>
  <c r="C35" i="11"/>
  <c r="C37" i="11" s="1"/>
  <c r="C32" i="11"/>
  <c r="D37" i="8"/>
  <c r="C42" i="8"/>
  <c r="C43" i="8"/>
  <c r="D44" i="8"/>
  <c r="C41" i="8"/>
  <c r="V8" i="56"/>
  <c r="AA8" i="56"/>
  <c r="AF8" i="56"/>
  <c r="L8" i="56"/>
  <c r="Q8" i="56"/>
  <c r="F47" i="56"/>
  <c r="F47" i="55"/>
  <c r="AA8" i="55"/>
  <c r="V8" i="55"/>
  <c r="AF8" i="55"/>
  <c r="L8" i="55"/>
  <c r="Q8" i="55"/>
  <c r="F47" i="52"/>
  <c r="V8" i="52"/>
  <c r="AA8" i="52"/>
  <c r="AF8" i="52"/>
  <c r="L8" i="52"/>
  <c r="Q8" i="52"/>
  <c r="J8" i="52"/>
  <c r="O8" i="52"/>
  <c r="T8" i="52"/>
  <c r="Y8" i="52"/>
  <c r="AD8" i="52"/>
  <c r="F47" i="51"/>
  <c r="H8" i="51"/>
  <c r="I8" i="51" s="1"/>
  <c r="V8" i="51"/>
  <c r="AA8" i="51"/>
  <c r="AF8" i="51"/>
  <c r="L8" i="51"/>
  <c r="Q8" i="51"/>
  <c r="H8" i="50"/>
  <c r="I8" i="50" s="1"/>
  <c r="V8" i="50"/>
  <c r="AA8" i="50"/>
  <c r="AF8" i="50"/>
  <c r="L8" i="50"/>
  <c r="Q8" i="50"/>
  <c r="F47" i="50"/>
  <c r="P8" i="50"/>
  <c r="U8" i="50"/>
  <c r="Z8" i="50"/>
  <c r="AE8" i="50"/>
  <c r="K8" i="50"/>
  <c r="P8" i="49"/>
  <c r="U8" i="49"/>
  <c r="Z8" i="49"/>
  <c r="K8" i="49"/>
  <c r="AE8" i="49"/>
  <c r="H8" i="49"/>
  <c r="I8" i="49" s="1"/>
  <c r="V8" i="49"/>
  <c r="AA8" i="49"/>
  <c r="AF8" i="49"/>
  <c r="Q8" i="49"/>
  <c r="L8" i="49"/>
  <c r="F47" i="49"/>
  <c r="V8" i="48"/>
  <c r="AA8" i="48"/>
  <c r="AF8" i="48"/>
  <c r="L8" i="48"/>
  <c r="Q8" i="48"/>
  <c r="F47" i="48"/>
  <c r="H8" i="48"/>
  <c r="I8" i="48" s="1"/>
  <c r="P8" i="47"/>
  <c r="U8" i="47"/>
  <c r="K8" i="47"/>
  <c r="Z8" i="47"/>
  <c r="AE8" i="47"/>
  <c r="F47" i="47"/>
  <c r="V8" i="47"/>
  <c r="AA8" i="47"/>
  <c r="AF8" i="47"/>
  <c r="L8" i="47"/>
  <c r="Q8" i="47"/>
  <c r="F47" i="45"/>
  <c r="V8" i="45"/>
  <c r="Q8" i="45"/>
  <c r="AA8" i="45"/>
  <c r="AF8" i="45"/>
  <c r="L8" i="45"/>
  <c r="F47" i="44"/>
  <c r="V8" i="44"/>
  <c r="AA8" i="44"/>
  <c r="AF8" i="44"/>
  <c r="Q8" i="44"/>
  <c r="L8" i="44"/>
  <c r="H8" i="43"/>
  <c r="I8" i="43" s="1"/>
  <c r="V8" i="43"/>
  <c r="AA8" i="43"/>
  <c r="AF8" i="43"/>
  <c r="Q8" i="43"/>
  <c r="L8" i="43"/>
  <c r="F47" i="43"/>
  <c r="P8" i="43"/>
  <c r="U8" i="43"/>
  <c r="K8" i="43"/>
  <c r="Z8" i="43"/>
  <c r="AE8" i="43"/>
  <c r="AF8" i="42"/>
  <c r="V8" i="41"/>
  <c r="AA8" i="41"/>
  <c r="AF8" i="41"/>
  <c r="L8" i="41"/>
  <c r="Q8" i="41"/>
  <c r="F47" i="41"/>
  <c r="H8" i="41"/>
  <c r="I8" i="41" s="1"/>
  <c r="V8" i="40"/>
  <c r="AA8" i="40"/>
  <c r="Q8" i="40"/>
  <c r="AF8" i="40"/>
  <c r="L8" i="40"/>
  <c r="F47" i="40"/>
  <c r="V8" i="39"/>
  <c r="AA8" i="39"/>
  <c r="AF8" i="39"/>
  <c r="L8" i="39"/>
  <c r="Q8" i="39"/>
  <c r="F47" i="39"/>
  <c r="H8" i="39"/>
  <c r="I8" i="39" s="1"/>
  <c r="H8" i="37"/>
  <c r="I8" i="37" s="1"/>
  <c r="V8" i="37"/>
  <c r="AA8" i="37"/>
  <c r="AF8" i="37"/>
  <c r="Q8" i="37"/>
  <c r="L8" i="37"/>
  <c r="F47" i="37"/>
  <c r="P8" i="37"/>
  <c r="U8" i="37"/>
  <c r="Z8" i="37"/>
  <c r="AE8" i="37"/>
  <c r="K8" i="37"/>
  <c r="F47" i="36"/>
  <c r="H8" i="36"/>
  <c r="I8" i="36" s="1"/>
  <c r="V8" i="36"/>
  <c r="AA8" i="36"/>
  <c r="AF8" i="36"/>
  <c r="L8" i="36"/>
  <c r="Q8" i="36"/>
  <c r="H8" i="35"/>
  <c r="I8" i="35" s="1"/>
  <c r="V8" i="35"/>
  <c r="AA8" i="35"/>
  <c r="AF8" i="35"/>
  <c r="L8" i="35"/>
  <c r="Q8" i="35"/>
  <c r="F47" i="35"/>
  <c r="F47" i="34"/>
  <c r="H8" i="34"/>
  <c r="I8" i="34" s="1"/>
  <c r="V8" i="34"/>
  <c r="AA8" i="34"/>
  <c r="AF8" i="34"/>
  <c r="L8" i="34"/>
  <c r="Q8" i="34"/>
  <c r="J8" i="33"/>
  <c r="O8" i="33"/>
  <c r="T8" i="33"/>
  <c r="Y8" i="33"/>
  <c r="AD8" i="33"/>
  <c r="Q8" i="33"/>
  <c r="F47" i="33"/>
  <c r="L8" i="33"/>
  <c r="AF8" i="33"/>
  <c r="AA8" i="33"/>
  <c r="V8" i="33"/>
  <c r="F47" i="32"/>
  <c r="V8" i="32"/>
  <c r="AA8" i="32"/>
  <c r="AF8" i="32"/>
  <c r="L8" i="32"/>
  <c r="Q8" i="32"/>
  <c r="V8" i="31"/>
  <c r="AF8" i="31"/>
  <c r="L8" i="31"/>
  <c r="AA8" i="31"/>
  <c r="Q8" i="31"/>
  <c r="H8" i="31"/>
  <c r="I8" i="31" s="1"/>
  <c r="H8" i="30"/>
  <c r="I8" i="30" s="1"/>
  <c r="U8" i="30"/>
  <c r="Z8" i="30"/>
  <c r="AE8" i="30"/>
  <c r="P8" i="30"/>
  <c r="K8" i="30"/>
  <c r="V8" i="29"/>
  <c r="AF8" i="29"/>
  <c r="AA8" i="29"/>
  <c r="L8" i="29"/>
  <c r="Q8" i="29"/>
  <c r="F47" i="29"/>
  <c r="V8" i="28"/>
  <c r="AA8" i="28"/>
  <c r="AF8" i="28"/>
  <c r="L8" i="28"/>
  <c r="Q8" i="28"/>
  <c r="F47" i="28"/>
  <c r="H8" i="27"/>
  <c r="I8" i="27" s="1"/>
  <c r="Q8" i="27"/>
  <c r="F47" i="27"/>
  <c r="AF8" i="27"/>
  <c r="AA8" i="27"/>
  <c r="L8" i="27"/>
  <c r="V8" i="27"/>
  <c r="F47" i="26"/>
  <c r="P8" i="26"/>
  <c r="U8" i="26"/>
  <c r="AE8" i="26"/>
  <c r="K8" i="26"/>
  <c r="Z8" i="26"/>
  <c r="H8" i="26"/>
  <c r="I8" i="26" s="1"/>
  <c r="V8" i="26"/>
  <c r="AA8" i="26"/>
  <c r="L8" i="26"/>
  <c r="AF8" i="26"/>
  <c r="Q8" i="26"/>
  <c r="V8" i="25"/>
  <c r="AA8" i="25"/>
  <c r="AF8" i="25"/>
  <c r="F47" i="25"/>
  <c r="H8" i="25"/>
  <c r="I8" i="25" s="1"/>
  <c r="V8" i="24"/>
  <c r="AF8" i="24"/>
  <c r="L8" i="24"/>
  <c r="Q8" i="24"/>
  <c r="AA8" i="24"/>
  <c r="H8" i="24"/>
  <c r="I8" i="24" s="1"/>
  <c r="V8" i="23"/>
  <c r="AA8" i="23"/>
  <c r="AF8" i="23"/>
  <c r="L8" i="23"/>
  <c r="Q8" i="23"/>
  <c r="H8" i="23"/>
  <c r="I8" i="23" s="1"/>
  <c r="V8" i="22"/>
  <c r="AF8" i="22"/>
  <c r="L8" i="22"/>
  <c r="Q8" i="22"/>
  <c r="AA8" i="22"/>
  <c r="H8" i="22"/>
  <c r="I8" i="22" s="1"/>
  <c r="AA8" i="20"/>
  <c r="V8" i="20"/>
  <c r="AF8" i="20"/>
  <c r="L8" i="20"/>
  <c r="Q8" i="20"/>
  <c r="AE8" i="20"/>
  <c r="H8" i="20"/>
  <c r="I8" i="20" s="1"/>
  <c r="L8" i="18"/>
  <c r="Q8" i="18"/>
  <c r="P8" i="17"/>
  <c r="K8" i="17"/>
  <c r="V8" i="17"/>
  <c r="AA8" i="17"/>
  <c r="L8" i="17"/>
  <c r="Q8" i="17"/>
  <c r="F47" i="16"/>
  <c r="U8" i="16"/>
  <c r="Z8" i="16"/>
  <c r="AE8" i="16"/>
  <c r="K8" i="16"/>
  <c r="Q8" i="16"/>
  <c r="V8" i="16"/>
  <c r="V8" i="15"/>
  <c r="AA8" i="15"/>
  <c r="AF8" i="15"/>
  <c r="L8" i="15"/>
  <c r="Q8" i="15"/>
  <c r="V8" i="14"/>
  <c r="L8" i="14"/>
  <c r="Q8" i="14"/>
  <c r="F48" i="13"/>
  <c r="V9" i="13"/>
  <c r="AF9" i="13"/>
  <c r="L9" i="13"/>
  <c r="AA9" i="13"/>
  <c r="Q9" i="13"/>
  <c r="P9" i="13"/>
  <c r="U9" i="13"/>
  <c r="Z9" i="13"/>
  <c r="K9" i="13"/>
  <c r="AE9" i="13"/>
  <c r="L7" i="12"/>
  <c r="G7" i="11"/>
  <c r="H7" i="11" s="1"/>
  <c r="Z7" i="11"/>
  <c r="K7" i="11"/>
  <c r="P7" i="11"/>
  <c r="U7" i="11"/>
  <c r="AE7" i="11"/>
  <c r="Q7" i="8"/>
  <c r="H7" i="8"/>
  <c r="I7" i="8" s="1"/>
  <c r="K7" i="8"/>
  <c r="H8" i="17" l="1"/>
  <c r="I8" i="17" s="1"/>
  <c r="AE8" i="17"/>
  <c r="U8" i="17"/>
  <c r="AF8" i="17"/>
  <c r="C44" i="14"/>
  <c r="D38" i="14"/>
  <c r="C44" i="16"/>
  <c r="L8" i="16"/>
  <c r="AF8" i="16"/>
  <c r="AF12" i="16" s="1"/>
  <c r="AA8" i="18"/>
  <c r="D45" i="18"/>
  <c r="H8" i="18"/>
  <c r="I8" i="18" s="1"/>
  <c r="P8" i="20"/>
  <c r="U8" i="20"/>
  <c r="U9" i="20" s="1"/>
  <c r="D45" i="20"/>
  <c r="F47" i="20" s="1"/>
  <c r="Z8" i="20"/>
  <c r="Z9" i="20" s="1"/>
  <c r="K8" i="20"/>
  <c r="K12" i="20" s="1"/>
  <c r="AF11" i="18"/>
  <c r="AF9" i="18"/>
  <c r="AF10" i="18"/>
  <c r="C45" i="18"/>
  <c r="C45" i="17"/>
  <c r="C45" i="16"/>
  <c r="C44" i="15"/>
  <c r="C43" i="15"/>
  <c r="C42" i="14"/>
  <c r="C43" i="14"/>
  <c r="D39" i="13"/>
  <c r="H9" i="13"/>
  <c r="I9" i="13" s="1"/>
  <c r="C46" i="13"/>
  <c r="C41" i="12"/>
  <c r="C43" i="12"/>
  <c r="B44" i="11"/>
  <c r="C44" i="8"/>
  <c r="L12" i="56"/>
  <c r="L9" i="56"/>
  <c r="L10" i="56"/>
  <c r="L11" i="56"/>
  <c r="H8" i="56"/>
  <c r="I8" i="56" s="1"/>
  <c r="AF11" i="56"/>
  <c r="AF10" i="56"/>
  <c r="AF12" i="56"/>
  <c r="AF9" i="56"/>
  <c r="P8" i="56"/>
  <c r="U8" i="56"/>
  <c r="Z8" i="56"/>
  <c r="AE8" i="56"/>
  <c r="K8" i="56"/>
  <c r="AA11" i="56"/>
  <c r="AA10" i="56"/>
  <c r="AA12" i="56"/>
  <c r="AA9" i="56"/>
  <c r="Q10" i="56"/>
  <c r="Q12" i="56"/>
  <c r="Q9" i="56"/>
  <c r="Q11" i="56"/>
  <c r="V12" i="56"/>
  <c r="V10" i="56"/>
  <c r="V9" i="56"/>
  <c r="V11" i="56"/>
  <c r="AA11" i="55"/>
  <c r="AA10" i="55"/>
  <c r="AA12" i="55"/>
  <c r="AA9" i="55"/>
  <c r="AF11" i="55"/>
  <c r="AF10" i="55"/>
  <c r="AF12" i="55"/>
  <c r="AF9" i="55"/>
  <c r="V10" i="55"/>
  <c r="V12" i="55"/>
  <c r="V9" i="55"/>
  <c r="V11" i="55"/>
  <c r="Q10" i="55"/>
  <c r="Q12" i="55"/>
  <c r="Q9" i="55"/>
  <c r="Q11" i="55"/>
  <c r="U8" i="55"/>
  <c r="Z8" i="55"/>
  <c r="AE8" i="55"/>
  <c r="K8" i="55"/>
  <c r="P8" i="55"/>
  <c r="H8" i="55"/>
  <c r="I8" i="55" s="1"/>
  <c r="L12" i="55"/>
  <c r="L9" i="55"/>
  <c r="L11" i="55"/>
  <c r="L10" i="55"/>
  <c r="O11" i="52"/>
  <c r="O10" i="52"/>
  <c r="S8" i="52"/>
  <c r="O12" i="52"/>
  <c r="O9" i="52"/>
  <c r="Y12" i="52"/>
  <c r="Y9" i="52"/>
  <c r="Y11" i="52"/>
  <c r="Y10" i="52"/>
  <c r="AC8" i="52"/>
  <c r="AF11" i="52"/>
  <c r="AF10" i="52"/>
  <c r="AF12" i="52"/>
  <c r="AF9" i="52"/>
  <c r="T11" i="52"/>
  <c r="T10" i="52"/>
  <c r="X8" i="52"/>
  <c r="T12" i="52"/>
  <c r="T9" i="52"/>
  <c r="AA11" i="52"/>
  <c r="AA10" i="52"/>
  <c r="AA12" i="52"/>
  <c r="AA9" i="52"/>
  <c r="V10" i="52"/>
  <c r="V12" i="52"/>
  <c r="V9" i="52"/>
  <c r="V11" i="52"/>
  <c r="J10" i="52"/>
  <c r="N8" i="52"/>
  <c r="J12" i="52"/>
  <c r="J9" i="52"/>
  <c r="J11" i="52"/>
  <c r="P8" i="52"/>
  <c r="R8" i="52" s="1"/>
  <c r="U8" i="52"/>
  <c r="W8" i="52" s="1"/>
  <c r="K8" i="52"/>
  <c r="M8" i="52" s="1"/>
  <c r="Z8" i="52"/>
  <c r="AB8" i="52" s="1"/>
  <c r="AE8" i="52"/>
  <c r="Q10" i="52"/>
  <c r="Q12" i="52"/>
  <c r="Q9" i="52"/>
  <c r="Q11" i="52"/>
  <c r="AH8" i="52"/>
  <c r="AI8" i="52" s="1"/>
  <c r="AD12" i="52"/>
  <c r="AD9" i="52"/>
  <c r="AG8" i="52"/>
  <c r="AD11" i="52"/>
  <c r="AD10" i="52"/>
  <c r="L12" i="52"/>
  <c r="L9" i="52"/>
  <c r="L11" i="52"/>
  <c r="L10" i="52"/>
  <c r="L12" i="51"/>
  <c r="L9" i="51"/>
  <c r="L11" i="51"/>
  <c r="L10" i="51"/>
  <c r="AF11" i="51"/>
  <c r="AF10" i="51"/>
  <c r="AF12" i="51"/>
  <c r="AF9" i="51"/>
  <c r="AA11" i="51"/>
  <c r="AA10" i="51"/>
  <c r="AA12" i="51"/>
  <c r="AA9" i="51"/>
  <c r="V10" i="51"/>
  <c r="V12" i="51"/>
  <c r="V9" i="51"/>
  <c r="V11" i="51"/>
  <c r="P8" i="51"/>
  <c r="U8" i="51"/>
  <c r="Z8" i="51"/>
  <c r="AE8" i="51"/>
  <c r="K8" i="51"/>
  <c r="Q10" i="51"/>
  <c r="Q12" i="51"/>
  <c r="Q9" i="51"/>
  <c r="Q11" i="51"/>
  <c r="J8" i="51"/>
  <c r="O8" i="51"/>
  <c r="T8" i="51"/>
  <c r="Y8" i="51"/>
  <c r="AD8" i="51"/>
  <c r="K10" i="50"/>
  <c r="K12" i="50"/>
  <c r="K9" i="50"/>
  <c r="K11" i="50"/>
  <c r="P10" i="50"/>
  <c r="P12" i="50"/>
  <c r="P9" i="50"/>
  <c r="P11" i="50"/>
  <c r="AF11" i="50"/>
  <c r="AF10" i="50"/>
  <c r="AF12" i="50"/>
  <c r="AF9" i="50"/>
  <c r="AA11" i="50"/>
  <c r="AA10" i="50"/>
  <c r="AA12" i="50"/>
  <c r="AA9" i="50"/>
  <c r="AE12" i="50"/>
  <c r="AE9" i="50"/>
  <c r="AE11" i="50"/>
  <c r="AE10" i="50"/>
  <c r="V10" i="50"/>
  <c r="V12" i="50"/>
  <c r="V9" i="50"/>
  <c r="V11" i="50"/>
  <c r="Z11" i="50"/>
  <c r="Z10" i="50"/>
  <c r="Z12" i="50"/>
  <c r="Z9" i="50"/>
  <c r="Q10" i="50"/>
  <c r="Q12" i="50"/>
  <c r="Q9" i="50"/>
  <c r="Q11" i="50"/>
  <c r="U11" i="50"/>
  <c r="U10" i="50"/>
  <c r="U12" i="50"/>
  <c r="U9" i="50"/>
  <c r="L12" i="50"/>
  <c r="L9" i="50"/>
  <c r="L11" i="50"/>
  <c r="L10" i="50"/>
  <c r="J8" i="50"/>
  <c r="O8" i="50"/>
  <c r="T8" i="50"/>
  <c r="Y8" i="50"/>
  <c r="AD8" i="50"/>
  <c r="L12" i="49"/>
  <c r="L9" i="49"/>
  <c r="L11" i="49"/>
  <c r="L10" i="49"/>
  <c r="P10" i="49"/>
  <c r="P12" i="49"/>
  <c r="P9" i="49"/>
  <c r="P11" i="49"/>
  <c r="Q10" i="49"/>
  <c r="Q12" i="49"/>
  <c r="Q9" i="49"/>
  <c r="Q11" i="49"/>
  <c r="J8" i="49"/>
  <c r="O8" i="49"/>
  <c r="T8" i="49"/>
  <c r="Y8" i="49"/>
  <c r="AD8" i="49"/>
  <c r="AF11" i="49"/>
  <c r="AF9" i="49"/>
  <c r="AF12" i="49"/>
  <c r="AF10" i="49"/>
  <c r="AE12" i="49"/>
  <c r="AE9" i="49"/>
  <c r="AE11" i="49"/>
  <c r="AE10" i="49"/>
  <c r="AA11" i="49"/>
  <c r="AA10" i="49"/>
  <c r="AA12" i="49"/>
  <c r="AA9" i="49"/>
  <c r="K10" i="49"/>
  <c r="K12" i="49"/>
  <c r="K9" i="49"/>
  <c r="K11" i="49"/>
  <c r="V10" i="49"/>
  <c r="V11" i="49"/>
  <c r="V12" i="49"/>
  <c r="V9" i="49"/>
  <c r="Z9" i="49"/>
  <c r="Z11" i="49"/>
  <c r="Z12" i="49"/>
  <c r="Z10" i="49"/>
  <c r="U11" i="49"/>
  <c r="U10" i="49"/>
  <c r="U12" i="49"/>
  <c r="U9" i="49"/>
  <c r="Q10" i="48"/>
  <c r="Q12" i="48"/>
  <c r="Q9" i="48"/>
  <c r="Q11" i="48"/>
  <c r="P8" i="48"/>
  <c r="U8" i="48"/>
  <c r="Z8" i="48"/>
  <c r="AE8" i="48"/>
  <c r="K8" i="48"/>
  <c r="L12" i="48"/>
  <c r="L9" i="48"/>
  <c r="L11" i="48"/>
  <c r="L10" i="48"/>
  <c r="J8" i="48"/>
  <c r="O8" i="48"/>
  <c r="Y8" i="48"/>
  <c r="T8" i="48"/>
  <c r="AD8" i="48"/>
  <c r="AF11" i="48"/>
  <c r="AF10" i="48"/>
  <c r="AF12" i="48"/>
  <c r="AF9" i="48"/>
  <c r="AA11" i="48"/>
  <c r="AA10" i="48"/>
  <c r="AA12" i="48"/>
  <c r="AA9" i="48"/>
  <c r="V10" i="48"/>
  <c r="V9" i="48"/>
  <c r="V12" i="48"/>
  <c r="V11" i="48"/>
  <c r="Z11" i="47"/>
  <c r="Z9" i="47"/>
  <c r="Z10" i="47"/>
  <c r="Z12" i="47"/>
  <c r="L12" i="47"/>
  <c r="L9" i="47"/>
  <c r="L10" i="47"/>
  <c r="L11" i="47"/>
  <c r="AF11" i="47"/>
  <c r="AF9" i="47"/>
  <c r="AF12" i="47"/>
  <c r="AF10" i="47"/>
  <c r="AE12" i="47"/>
  <c r="AE9" i="47"/>
  <c r="AE11" i="47"/>
  <c r="AE10" i="47"/>
  <c r="AA11" i="47"/>
  <c r="AA10" i="47"/>
  <c r="AA12" i="47"/>
  <c r="AA9" i="47"/>
  <c r="V10" i="47"/>
  <c r="V11" i="47"/>
  <c r="V12" i="47"/>
  <c r="V9" i="47"/>
  <c r="K10" i="47"/>
  <c r="K12" i="47"/>
  <c r="K9" i="47"/>
  <c r="K11" i="47"/>
  <c r="H8" i="47"/>
  <c r="I8" i="47" s="1"/>
  <c r="U11" i="47"/>
  <c r="U10" i="47"/>
  <c r="U12" i="47"/>
  <c r="U9" i="47"/>
  <c r="Q10" i="47"/>
  <c r="Q12" i="47"/>
  <c r="Q9" i="47"/>
  <c r="Q11" i="47"/>
  <c r="P10" i="47"/>
  <c r="P11" i="47"/>
  <c r="P12" i="47"/>
  <c r="P9" i="47"/>
  <c r="AA11" i="45"/>
  <c r="AA10" i="45"/>
  <c r="AA12" i="45"/>
  <c r="AA9" i="45"/>
  <c r="Q10" i="45"/>
  <c r="Q12" i="45"/>
  <c r="Q9" i="45"/>
  <c r="Q11" i="45"/>
  <c r="AF11" i="45"/>
  <c r="AF9" i="45"/>
  <c r="AF10" i="45"/>
  <c r="AF12" i="45"/>
  <c r="P8" i="45"/>
  <c r="U8" i="45"/>
  <c r="K8" i="45"/>
  <c r="Z8" i="45"/>
  <c r="AE8" i="45"/>
  <c r="V11" i="45"/>
  <c r="V10" i="45"/>
  <c r="V12" i="45"/>
  <c r="V9" i="45"/>
  <c r="H8" i="45"/>
  <c r="I8" i="45" s="1"/>
  <c r="L10" i="45"/>
  <c r="L12" i="45"/>
  <c r="L9" i="45"/>
  <c r="L11" i="45"/>
  <c r="AF11" i="44"/>
  <c r="AF9" i="44"/>
  <c r="AF10" i="44"/>
  <c r="AF12" i="44"/>
  <c r="P8" i="44"/>
  <c r="U8" i="44"/>
  <c r="Z8" i="44"/>
  <c r="AE8" i="44"/>
  <c r="K8" i="44"/>
  <c r="AA11" i="44"/>
  <c r="AA10" i="44"/>
  <c r="AA12" i="44"/>
  <c r="AA9" i="44"/>
  <c r="H8" i="44"/>
  <c r="I8" i="44" s="1"/>
  <c r="V10" i="44"/>
  <c r="V12" i="44"/>
  <c r="V9" i="44"/>
  <c r="V11" i="44"/>
  <c r="L12" i="44"/>
  <c r="L9" i="44"/>
  <c r="L11" i="44"/>
  <c r="L10" i="44"/>
  <c r="Q10" i="44"/>
  <c r="Q12" i="44"/>
  <c r="Q9" i="44"/>
  <c r="Q11" i="44"/>
  <c r="Z11" i="43"/>
  <c r="Z9" i="43"/>
  <c r="Z10" i="43"/>
  <c r="Z12" i="43"/>
  <c r="L12" i="43"/>
  <c r="L9" i="43"/>
  <c r="L11" i="43"/>
  <c r="L10" i="43"/>
  <c r="K10" i="43"/>
  <c r="K12" i="43"/>
  <c r="K9" i="43"/>
  <c r="K11" i="43"/>
  <c r="Q10" i="43"/>
  <c r="Q12" i="43"/>
  <c r="Q9" i="43"/>
  <c r="Q11" i="43"/>
  <c r="J8" i="43"/>
  <c r="O8" i="43"/>
  <c r="T8" i="43"/>
  <c r="Y8" i="43"/>
  <c r="AD8" i="43"/>
  <c r="U11" i="43"/>
  <c r="U10" i="43"/>
  <c r="U12" i="43"/>
  <c r="U9" i="43"/>
  <c r="AF11" i="43"/>
  <c r="AF12" i="43"/>
  <c r="AF10" i="43"/>
  <c r="AF9" i="43"/>
  <c r="P10" i="43"/>
  <c r="P12" i="43"/>
  <c r="P9" i="43"/>
  <c r="P11" i="43"/>
  <c r="AA11" i="43"/>
  <c r="AA10" i="43"/>
  <c r="AA12" i="43"/>
  <c r="AA9" i="43"/>
  <c r="V10" i="43"/>
  <c r="V11" i="43"/>
  <c r="V12" i="43"/>
  <c r="V9" i="43"/>
  <c r="AE12" i="43"/>
  <c r="AE9" i="43"/>
  <c r="AE11" i="43"/>
  <c r="AE10" i="43"/>
  <c r="AF10" i="42"/>
  <c r="AF11" i="42"/>
  <c r="AF12" i="42"/>
  <c r="AF9" i="42"/>
  <c r="AA8" i="42"/>
  <c r="Q8" i="42"/>
  <c r="P8" i="42"/>
  <c r="U8" i="42"/>
  <c r="Z8" i="42"/>
  <c r="AE8" i="42"/>
  <c r="K8" i="42"/>
  <c r="L8" i="42"/>
  <c r="H8" i="42"/>
  <c r="I8" i="42" s="1"/>
  <c r="V8" i="42"/>
  <c r="F47" i="42"/>
  <c r="J8" i="41"/>
  <c r="O8" i="41"/>
  <c r="T8" i="41"/>
  <c r="Y8" i="41"/>
  <c r="AD8" i="41"/>
  <c r="Q10" i="41"/>
  <c r="Q12" i="41"/>
  <c r="Q9" i="41"/>
  <c r="Q11" i="41"/>
  <c r="P8" i="41"/>
  <c r="U8" i="41"/>
  <c r="AE8" i="41"/>
  <c r="Z8" i="41"/>
  <c r="K8" i="41"/>
  <c r="L12" i="41"/>
  <c r="L9" i="41"/>
  <c r="L11" i="41"/>
  <c r="L10" i="41"/>
  <c r="AF10" i="41"/>
  <c r="AF11" i="41"/>
  <c r="AF12" i="41"/>
  <c r="AF9" i="41"/>
  <c r="AA11" i="41"/>
  <c r="AA10" i="41"/>
  <c r="AA12" i="41"/>
  <c r="AA9" i="41"/>
  <c r="V12" i="41"/>
  <c r="V10" i="41"/>
  <c r="V9" i="41"/>
  <c r="V11" i="41"/>
  <c r="H8" i="40"/>
  <c r="I8" i="40" s="1"/>
  <c r="Q10" i="40"/>
  <c r="Q12" i="40"/>
  <c r="Q9" i="40"/>
  <c r="Q11" i="40"/>
  <c r="AA11" i="40"/>
  <c r="AA10" i="40"/>
  <c r="AA12" i="40"/>
  <c r="AA9" i="40"/>
  <c r="V10" i="40"/>
  <c r="V12" i="40"/>
  <c r="V9" i="40"/>
  <c r="V11" i="40"/>
  <c r="L12" i="40"/>
  <c r="L9" i="40"/>
  <c r="L11" i="40"/>
  <c r="L10" i="40"/>
  <c r="P8" i="40"/>
  <c r="U8" i="40"/>
  <c r="Z8" i="40"/>
  <c r="AE8" i="40"/>
  <c r="K8" i="40"/>
  <c r="AF11" i="40"/>
  <c r="AF10" i="40"/>
  <c r="AF12" i="40"/>
  <c r="AF9" i="40"/>
  <c r="AF11" i="39"/>
  <c r="AF10" i="39"/>
  <c r="AF12" i="39"/>
  <c r="AF9" i="39"/>
  <c r="V10" i="39"/>
  <c r="V12" i="39"/>
  <c r="V9" i="39"/>
  <c r="V11" i="39"/>
  <c r="Q10" i="39"/>
  <c r="Q12" i="39"/>
  <c r="Q9" i="39"/>
  <c r="Q11" i="39"/>
  <c r="P8" i="39"/>
  <c r="U8" i="39"/>
  <c r="Z8" i="39"/>
  <c r="AE8" i="39"/>
  <c r="K8" i="39"/>
  <c r="L12" i="39"/>
  <c r="L9" i="39"/>
  <c r="L11" i="39"/>
  <c r="L10" i="39"/>
  <c r="J8" i="39"/>
  <c r="O8" i="39"/>
  <c r="T8" i="39"/>
  <c r="Y8" i="39"/>
  <c r="AD8" i="39"/>
  <c r="AA11" i="39"/>
  <c r="AA10" i="39"/>
  <c r="AA12" i="39"/>
  <c r="AA9" i="39"/>
  <c r="U11" i="37"/>
  <c r="U10" i="37"/>
  <c r="U12" i="37"/>
  <c r="U9" i="37"/>
  <c r="P10" i="37"/>
  <c r="P11" i="37"/>
  <c r="P12" i="37"/>
  <c r="P9" i="37"/>
  <c r="AA11" i="37"/>
  <c r="AA10" i="37"/>
  <c r="AA12" i="37"/>
  <c r="AA9" i="37"/>
  <c r="AF11" i="37"/>
  <c r="AF9" i="37"/>
  <c r="AF10" i="37"/>
  <c r="AF12" i="37"/>
  <c r="V10" i="37"/>
  <c r="V12" i="37"/>
  <c r="V9" i="37"/>
  <c r="V11" i="37"/>
  <c r="K10" i="37"/>
  <c r="K12" i="37"/>
  <c r="K9" i="37"/>
  <c r="K11" i="37"/>
  <c r="AE12" i="37"/>
  <c r="AE9" i="37"/>
  <c r="AE11" i="37"/>
  <c r="AE10" i="37"/>
  <c r="L12" i="37"/>
  <c r="L9" i="37"/>
  <c r="L10" i="37"/>
  <c r="L11" i="37"/>
  <c r="Z11" i="37"/>
  <c r="Z10" i="37"/>
  <c r="Z12" i="37"/>
  <c r="Z9" i="37"/>
  <c r="Q10" i="37"/>
  <c r="Q12" i="37"/>
  <c r="Q9" i="37"/>
  <c r="Q11" i="37"/>
  <c r="J8" i="37"/>
  <c r="O8" i="37"/>
  <c r="T8" i="37"/>
  <c r="Y8" i="37"/>
  <c r="AD8" i="37"/>
  <c r="L12" i="36"/>
  <c r="L9" i="36"/>
  <c r="L11" i="36"/>
  <c r="L10" i="36"/>
  <c r="AF11" i="36"/>
  <c r="AF10" i="36"/>
  <c r="AF12" i="36"/>
  <c r="AF9" i="36"/>
  <c r="P8" i="36"/>
  <c r="U8" i="36"/>
  <c r="Z8" i="36"/>
  <c r="AE8" i="36"/>
  <c r="K8" i="36"/>
  <c r="Q10" i="36"/>
  <c r="Q12" i="36"/>
  <c r="Q9" i="36"/>
  <c r="Q11" i="36"/>
  <c r="J8" i="36"/>
  <c r="O8" i="36"/>
  <c r="T8" i="36"/>
  <c r="Y8" i="36"/>
  <c r="AD8" i="36"/>
  <c r="AA11" i="36"/>
  <c r="AA10" i="36"/>
  <c r="AA12" i="36"/>
  <c r="AA9" i="36"/>
  <c r="V10" i="36"/>
  <c r="V12" i="36"/>
  <c r="V9" i="36"/>
  <c r="V11" i="36"/>
  <c r="L12" i="35"/>
  <c r="L11" i="35"/>
  <c r="L10" i="35"/>
  <c r="L9" i="35"/>
  <c r="J8" i="35"/>
  <c r="O8" i="35"/>
  <c r="T8" i="35"/>
  <c r="Y8" i="35"/>
  <c r="AD8" i="35"/>
  <c r="P8" i="35"/>
  <c r="U8" i="35"/>
  <c r="Z8" i="35"/>
  <c r="AE8" i="35"/>
  <c r="K8" i="35"/>
  <c r="AA11" i="35"/>
  <c r="AA10" i="35"/>
  <c r="AA12" i="35"/>
  <c r="AA9" i="35"/>
  <c r="V10" i="35"/>
  <c r="V12" i="35"/>
  <c r="V9" i="35"/>
  <c r="V11" i="35"/>
  <c r="AF11" i="35"/>
  <c r="AF10" i="35"/>
  <c r="AF12" i="35"/>
  <c r="AF9" i="35"/>
  <c r="Q10" i="35"/>
  <c r="Q12" i="35"/>
  <c r="Q9" i="35"/>
  <c r="Q11" i="35"/>
  <c r="Q10" i="34"/>
  <c r="Q12" i="34"/>
  <c r="Q9" i="34"/>
  <c r="Q11" i="34"/>
  <c r="L9" i="34"/>
  <c r="L12" i="34"/>
  <c r="L11" i="34"/>
  <c r="L10" i="34"/>
  <c r="J8" i="34"/>
  <c r="O8" i="34"/>
  <c r="T8" i="34"/>
  <c r="Y8" i="34"/>
  <c r="AD8" i="34"/>
  <c r="AF11" i="34"/>
  <c r="AF10" i="34"/>
  <c r="AF12" i="34"/>
  <c r="AF9" i="34"/>
  <c r="AA11" i="34"/>
  <c r="AA10" i="34"/>
  <c r="AA12" i="34"/>
  <c r="AA9" i="34"/>
  <c r="P8" i="34"/>
  <c r="U8" i="34"/>
  <c r="Z8" i="34"/>
  <c r="AE8" i="34"/>
  <c r="K8" i="34"/>
  <c r="V10" i="34"/>
  <c r="V12" i="34"/>
  <c r="V9" i="34"/>
  <c r="V11" i="34"/>
  <c r="L12" i="33"/>
  <c r="L9" i="33"/>
  <c r="L10" i="33"/>
  <c r="L11" i="33"/>
  <c r="AH8" i="33"/>
  <c r="AD12" i="33"/>
  <c r="AD9" i="33"/>
  <c r="AD11" i="33"/>
  <c r="AD10" i="33"/>
  <c r="P8" i="33"/>
  <c r="K8" i="33"/>
  <c r="U8" i="33"/>
  <c r="Z8" i="33"/>
  <c r="AB8" i="33" s="1"/>
  <c r="AE8" i="33"/>
  <c r="AG8" i="33" s="1"/>
  <c r="V11" i="33"/>
  <c r="V10" i="33"/>
  <c r="V12" i="33"/>
  <c r="V9" i="33"/>
  <c r="Y12" i="33"/>
  <c r="Y9" i="33"/>
  <c r="Y11" i="33"/>
  <c r="AC8" i="33"/>
  <c r="Y10" i="33"/>
  <c r="AF11" i="33"/>
  <c r="AF12" i="33"/>
  <c r="AF9" i="33"/>
  <c r="AF10" i="33"/>
  <c r="O11" i="33"/>
  <c r="O10" i="33"/>
  <c r="S8" i="33"/>
  <c r="O12" i="33"/>
  <c r="O9" i="33"/>
  <c r="R8" i="33"/>
  <c r="AA11" i="33"/>
  <c r="AA10" i="33"/>
  <c r="AA12" i="33"/>
  <c r="AA9" i="33"/>
  <c r="T11" i="33"/>
  <c r="T12" i="33"/>
  <c r="W8" i="33"/>
  <c r="T10" i="33"/>
  <c r="T9" i="33"/>
  <c r="X8" i="33"/>
  <c r="Q10" i="33"/>
  <c r="Q12" i="33"/>
  <c r="Q9" i="33"/>
  <c r="Q11" i="33"/>
  <c r="J10" i="33"/>
  <c r="N8" i="33"/>
  <c r="J11" i="33"/>
  <c r="J12" i="33"/>
  <c r="J9" i="33"/>
  <c r="AF11" i="32"/>
  <c r="AF9" i="32"/>
  <c r="AF10" i="32"/>
  <c r="AF12" i="32"/>
  <c r="AA11" i="32"/>
  <c r="AA10" i="32"/>
  <c r="AA9" i="32"/>
  <c r="AA12" i="32"/>
  <c r="H8" i="32"/>
  <c r="I8" i="32" s="1"/>
  <c r="V10" i="32"/>
  <c r="V11" i="32"/>
  <c r="V12" i="32"/>
  <c r="V9" i="32"/>
  <c r="P8" i="32"/>
  <c r="U8" i="32"/>
  <c r="Z8" i="32"/>
  <c r="K8" i="32"/>
  <c r="AE8" i="32"/>
  <c r="Q10" i="32"/>
  <c r="Q12" i="32"/>
  <c r="Q9" i="32"/>
  <c r="Q11" i="32"/>
  <c r="L12" i="32"/>
  <c r="L9" i="32"/>
  <c r="L11" i="32"/>
  <c r="L10" i="32"/>
  <c r="F47" i="31"/>
  <c r="O8" i="31"/>
  <c r="T8" i="31"/>
  <c r="AD8" i="31"/>
  <c r="J8" i="31"/>
  <c r="Y8" i="31"/>
  <c r="Q10" i="31"/>
  <c r="Q12" i="31"/>
  <c r="Q9" i="31"/>
  <c r="Q11" i="31"/>
  <c r="AA11" i="31"/>
  <c r="AA10" i="31"/>
  <c r="AA12" i="31"/>
  <c r="AA9" i="31"/>
  <c r="AF10" i="31"/>
  <c r="AF12" i="31"/>
  <c r="AF9" i="31"/>
  <c r="AF11" i="31"/>
  <c r="V12" i="31"/>
  <c r="V10" i="31"/>
  <c r="V11" i="31"/>
  <c r="V9" i="31"/>
  <c r="U8" i="31"/>
  <c r="Z8" i="31"/>
  <c r="AE8" i="31"/>
  <c r="K8" i="31"/>
  <c r="P8" i="31"/>
  <c r="L12" i="31"/>
  <c r="L9" i="31"/>
  <c r="L10" i="31"/>
  <c r="L11" i="31"/>
  <c r="Q8" i="30"/>
  <c r="F47" i="30"/>
  <c r="L8" i="30"/>
  <c r="AE9" i="30"/>
  <c r="AE11" i="30"/>
  <c r="AE10" i="30"/>
  <c r="AE12" i="30"/>
  <c r="AF8" i="30"/>
  <c r="Z11" i="30"/>
  <c r="Z12" i="30"/>
  <c r="Z9" i="30"/>
  <c r="Z10" i="30"/>
  <c r="AA8" i="30"/>
  <c r="T8" i="30"/>
  <c r="AD8" i="30"/>
  <c r="O8" i="30"/>
  <c r="Y8" i="30"/>
  <c r="J8" i="30"/>
  <c r="K12" i="30"/>
  <c r="K9" i="30"/>
  <c r="K11" i="30"/>
  <c r="K10" i="30"/>
  <c r="P11" i="30"/>
  <c r="P10" i="30"/>
  <c r="P12" i="30"/>
  <c r="P9" i="30"/>
  <c r="U10" i="30"/>
  <c r="U12" i="30"/>
  <c r="U9" i="30"/>
  <c r="U11" i="30"/>
  <c r="V8" i="30"/>
  <c r="P8" i="29"/>
  <c r="AE8" i="29"/>
  <c r="U8" i="29"/>
  <c r="Z8" i="29"/>
  <c r="K8" i="29"/>
  <c r="AA11" i="29"/>
  <c r="AA10" i="29"/>
  <c r="AA12" i="29"/>
  <c r="AA9" i="29"/>
  <c r="H8" i="29"/>
  <c r="I8" i="29" s="1"/>
  <c r="AF10" i="29"/>
  <c r="AF11" i="29"/>
  <c r="AF12" i="29"/>
  <c r="AF9" i="29"/>
  <c r="V10" i="29"/>
  <c r="V9" i="29"/>
  <c r="V11" i="29"/>
  <c r="V12" i="29"/>
  <c r="Q10" i="29"/>
  <c r="Q12" i="29"/>
  <c r="Q9" i="29"/>
  <c r="Q11" i="29"/>
  <c r="L12" i="29"/>
  <c r="L9" i="29"/>
  <c r="L10" i="29"/>
  <c r="L11" i="29"/>
  <c r="H8" i="28"/>
  <c r="I8" i="28" s="1"/>
  <c r="AF11" i="28"/>
  <c r="AF10" i="28"/>
  <c r="AF12" i="28"/>
  <c r="AF9" i="28"/>
  <c r="AA11" i="28"/>
  <c r="AA10" i="28"/>
  <c r="AA12" i="28"/>
  <c r="AA9" i="28"/>
  <c r="V12" i="28"/>
  <c r="V9" i="28"/>
  <c r="V11" i="28"/>
  <c r="V10" i="28"/>
  <c r="Q10" i="28"/>
  <c r="Q12" i="28"/>
  <c r="Q9" i="28"/>
  <c r="Q11" i="28"/>
  <c r="P8" i="28"/>
  <c r="Z8" i="28"/>
  <c r="AE8" i="28"/>
  <c r="K8" i="28"/>
  <c r="U8" i="28"/>
  <c r="L9" i="28"/>
  <c r="L12" i="28"/>
  <c r="L11" i="28"/>
  <c r="L10" i="28"/>
  <c r="V10" i="27"/>
  <c r="V12" i="27"/>
  <c r="V9" i="27"/>
  <c r="V11" i="27"/>
  <c r="L12" i="27"/>
  <c r="L9" i="27"/>
  <c r="L11" i="27"/>
  <c r="L10" i="27"/>
  <c r="AA11" i="27"/>
  <c r="AA9" i="27"/>
  <c r="AA10" i="27"/>
  <c r="AA12" i="27"/>
  <c r="AF11" i="27"/>
  <c r="AF9" i="27"/>
  <c r="AF10" i="27"/>
  <c r="AF12" i="27"/>
  <c r="Q10" i="27"/>
  <c r="Q11" i="27"/>
  <c r="Q12" i="27"/>
  <c r="Q9" i="27"/>
  <c r="P8" i="27"/>
  <c r="U8" i="27"/>
  <c r="K8" i="27"/>
  <c r="Z8" i="27"/>
  <c r="AE8" i="27"/>
  <c r="J8" i="27"/>
  <c r="AD8" i="27"/>
  <c r="O8" i="27"/>
  <c r="T8" i="27"/>
  <c r="Y8" i="27"/>
  <c r="U11" i="26"/>
  <c r="U10" i="26"/>
  <c r="U12" i="26"/>
  <c r="U9" i="26"/>
  <c r="Q10" i="26"/>
  <c r="Q12" i="26"/>
  <c r="Q9" i="26"/>
  <c r="Q11" i="26"/>
  <c r="J8" i="26"/>
  <c r="Y8" i="26"/>
  <c r="O8" i="26"/>
  <c r="T8" i="26"/>
  <c r="AD8" i="26"/>
  <c r="P12" i="26"/>
  <c r="P9" i="26"/>
  <c r="P10" i="26"/>
  <c r="P11" i="26"/>
  <c r="AF9" i="26"/>
  <c r="AF11" i="26"/>
  <c r="AF10" i="26"/>
  <c r="AF12" i="26"/>
  <c r="L12" i="26"/>
  <c r="L9" i="26"/>
  <c r="L11" i="26"/>
  <c r="L10" i="26"/>
  <c r="Z10" i="26"/>
  <c r="Z11" i="26"/>
  <c r="Z12" i="26"/>
  <c r="Z9" i="26"/>
  <c r="AA11" i="26"/>
  <c r="AA9" i="26"/>
  <c r="AA12" i="26"/>
  <c r="AA10" i="26"/>
  <c r="K10" i="26"/>
  <c r="K11" i="26"/>
  <c r="K12" i="26"/>
  <c r="K9" i="26"/>
  <c r="V10" i="26"/>
  <c r="V12" i="26"/>
  <c r="V9" i="26"/>
  <c r="V11" i="26"/>
  <c r="AE12" i="26"/>
  <c r="AE9" i="26"/>
  <c r="AE11" i="26"/>
  <c r="AE10" i="26"/>
  <c r="J8" i="25"/>
  <c r="O8" i="25"/>
  <c r="Y8" i="25"/>
  <c r="T8" i="25"/>
  <c r="AD8" i="25"/>
  <c r="AF11" i="25"/>
  <c r="AF10" i="25"/>
  <c r="AF12" i="25"/>
  <c r="AF9" i="25"/>
  <c r="AA11" i="25"/>
  <c r="AA10" i="25"/>
  <c r="AA12" i="25"/>
  <c r="AA9" i="25"/>
  <c r="V12" i="25"/>
  <c r="V10" i="25"/>
  <c r="V9" i="25"/>
  <c r="V11" i="25"/>
  <c r="L8" i="25"/>
  <c r="P8" i="25"/>
  <c r="U8" i="25"/>
  <c r="Z8" i="25"/>
  <c r="AE8" i="25"/>
  <c r="K8" i="25"/>
  <c r="Q8" i="25"/>
  <c r="F47" i="24"/>
  <c r="L11" i="24"/>
  <c r="L10" i="24"/>
  <c r="L12" i="24"/>
  <c r="L9" i="24"/>
  <c r="AF11" i="24"/>
  <c r="AF10" i="24"/>
  <c r="AF12" i="24"/>
  <c r="AF9" i="24"/>
  <c r="J8" i="24"/>
  <c r="O8" i="24"/>
  <c r="T8" i="24"/>
  <c r="Y8" i="24"/>
  <c r="AD8" i="24"/>
  <c r="V10" i="24"/>
  <c r="V12" i="24"/>
  <c r="V9" i="24"/>
  <c r="V11" i="24"/>
  <c r="AA11" i="24"/>
  <c r="AA10" i="24"/>
  <c r="AA12" i="24"/>
  <c r="AA9" i="24"/>
  <c r="P8" i="24"/>
  <c r="Z8" i="24"/>
  <c r="U8" i="24"/>
  <c r="AE8" i="24"/>
  <c r="K8" i="24"/>
  <c r="Q10" i="24"/>
  <c r="Q12" i="24"/>
  <c r="Q9" i="24"/>
  <c r="Q11" i="24"/>
  <c r="F47" i="23"/>
  <c r="AF10" i="23"/>
  <c r="AF12" i="23"/>
  <c r="AF9" i="23"/>
  <c r="AF11" i="23"/>
  <c r="AA11" i="23"/>
  <c r="AA10" i="23"/>
  <c r="AA12" i="23"/>
  <c r="AA9" i="23"/>
  <c r="V10" i="23"/>
  <c r="V12" i="23"/>
  <c r="V9" i="23"/>
  <c r="V11" i="23"/>
  <c r="O8" i="23"/>
  <c r="Y8" i="23"/>
  <c r="AD8" i="23"/>
  <c r="J8" i="23"/>
  <c r="T8" i="23"/>
  <c r="Q10" i="23"/>
  <c r="Q9" i="23"/>
  <c r="Q11" i="23"/>
  <c r="Q12" i="23"/>
  <c r="Z8" i="23"/>
  <c r="AE8" i="23"/>
  <c r="K8" i="23"/>
  <c r="P8" i="23"/>
  <c r="U8" i="23"/>
  <c r="L11" i="23"/>
  <c r="L10" i="23"/>
  <c r="L12" i="23"/>
  <c r="L9" i="23"/>
  <c r="F47" i="22"/>
  <c r="L9" i="22"/>
  <c r="L11" i="22"/>
  <c r="L10" i="22"/>
  <c r="L12" i="22"/>
  <c r="AF11" i="22"/>
  <c r="AF10" i="22"/>
  <c r="AF12" i="22"/>
  <c r="AF9" i="22"/>
  <c r="V10" i="22"/>
  <c r="V12" i="22"/>
  <c r="V9" i="22"/>
  <c r="V11" i="22"/>
  <c r="J8" i="22"/>
  <c r="O8" i="22"/>
  <c r="T8" i="22"/>
  <c r="Y8" i="22"/>
  <c r="AD8" i="22"/>
  <c r="AA11" i="22"/>
  <c r="AA12" i="22"/>
  <c r="AA9" i="22"/>
  <c r="AA10" i="22"/>
  <c r="P8" i="22"/>
  <c r="U8" i="22"/>
  <c r="AE8" i="22"/>
  <c r="K8" i="22"/>
  <c r="Z8" i="22"/>
  <c r="Q10" i="22"/>
  <c r="Q9" i="22"/>
  <c r="Q12" i="22"/>
  <c r="Q11" i="22"/>
  <c r="O8" i="20"/>
  <c r="J8" i="20"/>
  <c r="T8" i="20"/>
  <c r="Y8" i="20"/>
  <c r="AD8" i="20"/>
  <c r="P10" i="20"/>
  <c r="P11" i="20"/>
  <c r="P12" i="20"/>
  <c r="P9" i="20"/>
  <c r="Z11" i="20"/>
  <c r="Z10" i="20"/>
  <c r="Z12" i="20"/>
  <c r="AF11" i="20"/>
  <c r="AF12" i="20"/>
  <c r="AF9" i="20"/>
  <c r="AF10" i="20"/>
  <c r="Q11" i="20"/>
  <c r="Q12" i="20"/>
  <c r="Q9" i="20"/>
  <c r="Q10" i="20"/>
  <c r="AE10" i="20"/>
  <c r="AE9" i="20"/>
  <c r="AE11" i="20"/>
  <c r="AE12" i="20"/>
  <c r="L12" i="20"/>
  <c r="L9" i="20"/>
  <c r="L10" i="20"/>
  <c r="L11" i="20"/>
  <c r="V10" i="20"/>
  <c r="V11" i="20"/>
  <c r="V12" i="20"/>
  <c r="V9" i="20"/>
  <c r="U12" i="20"/>
  <c r="U11" i="20"/>
  <c r="U10" i="20"/>
  <c r="AA12" i="20"/>
  <c r="AA9" i="20"/>
  <c r="AA10" i="20"/>
  <c r="AA11" i="20"/>
  <c r="F47" i="18"/>
  <c r="V10" i="18"/>
  <c r="V11" i="18"/>
  <c r="V12" i="18"/>
  <c r="V9" i="18"/>
  <c r="AD8" i="18"/>
  <c r="J8" i="18"/>
  <c r="O8" i="18"/>
  <c r="Y8" i="18"/>
  <c r="T8" i="18"/>
  <c r="Q12" i="18"/>
  <c r="Q11" i="18"/>
  <c r="Q10" i="18"/>
  <c r="Q9" i="18"/>
  <c r="U8" i="18"/>
  <c r="K8" i="18"/>
  <c r="P8" i="18"/>
  <c r="AE8" i="18"/>
  <c r="Z8" i="18"/>
  <c r="L9" i="18"/>
  <c r="L10" i="18"/>
  <c r="L12" i="18"/>
  <c r="L11" i="18"/>
  <c r="AA11" i="18"/>
  <c r="AA12" i="18"/>
  <c r="AA9" i="18"/>
  <c r="AA10" i="18"/>
  <c r="L12" i="17"/>
  <c r="L9" i="17"/>
  <c r="L10" i="17"/>
  <c r="L11" i="17"/>
  <c r="K10" i="17"/>
  <c r="K12" i="17"/>
  <c r="K9" i="17"/>
  <c r="K11" i="17"/>
  <c r="AF9" i="17"/>
  <c r="AF11" i="17"/>
  <c r="AF10" i="17"/>
  <c r="AF12" i="17"/>
  <c r="U11" i="17"/>
  <c r="U10" i="17"/>
  <c r="U9" i="17"/>
  <c r="U12" i="17"/>
  <c r="AA11" i="17"/>
  <c r="AA10" i="17"/>
  <c r="AA12" i="17"/>
  <c r="AA9" i="17"/>
  <c r="Z11" i="17"/>
  <c r="Z12" i="17"/>
  <c r="Z10" i="17"/>
  <c r="Z9" i="17"/>
  <c r="V10" i="17"/>
  <c r="V11" i="17"/>
  <c r="V12" i="17"/>
  <c r="V9" i="17"/>
  <c r="P10" i="17"/>
  <c r="P12" i="17"/>
  <c r="P9" i="17"/>
  <c r="P11" i="17"/>
  <c r="Q10" i="17"/>
  <c r="Q9" i="17"/>
  <c r="Q11" i="17"/>
  <c r="Q12" i="17"/>
  <c r="AE12" i="17"/>
  <c r="AE9" i="17"/>
  <c r="AE11" i="17"/>
  <c r="AE10" i="17"/>
  <c r="J8" i="17"/>
  <c r="O8" i="17"/>
  <c r="T8" i="17"/>
  <c r="AD8" i="17"/>
  <c r="Y8" i="17"/>
  <c r="L12" i="16"/>
  <c r="L9" i="16"/>
  <c r="L10" i="16"/>
  <c r="L11" i="16"/>
  <c r="K10" i="16"/>
  <c r="K11" i="16"/>
  <c r="K12" i="16"/>
  <c r="K9" i="16"/>
  <c r="AE12" i="16"/>
  <c r="AE9" i="16"/>
  <c r="AE10" i="16"/>
  <c r="AE11" i="16"/>
  <c r="V11" i="16"/>
  <c r="V10" i="16"/>
  <c r="V12" i="16"/>
  <c r="V9" i="16"/>
  <c r="Q10" i="16"/>
  <c r="Q12" i="16"/>
  <c r="Q9" i="16"/>
  <c r="Q11" i="16"/>
  <c r="P10" i="16"/>
  <c r="P12" i="16"/>
  <c r="P9" i="16"/>
  <c r="P11" i="16"/>
  <c r="AF9" i="16"/>
  <c r="H8" i="16"/>
  <c r="I8" i="16" s="1"/>
  <c r="Z12" i="16"/>
  <c r="Z11" i="16"/>
  <c r="Z10" i="16"/>
  <c r="Z9" i="16"/>
  <c r="U11" i="16"/>
  <c r="U12" i="16"/>
  <c r="U10" i="16"/>
  <c r="U9" i="16"/>
  <c r="AA11" i="16"/>
  <c r="AA9" i="16"/>
  <c r="AA12" i="16"/>
  <c r="AA10" i="16"/>
  <c r="P8" i="15"/>
  <c r="Z8" i="15"/>
  <c r="AE8" i="15"/>
  <c r="K8" i="15"/>
  <c r="U8" i="15"/>
  <c r="AA11" i="15"/>
  <c r="AA10" i="15"/>
  <c r="AA12" i="15"/>
  <c r="AA9" i="15"/>
  <c r="L12" i="15"/>
  <c r="L9" i="15"/>
  <c r="L11" i="15"/>
  <c r="L10" i="15"/>
  <c r="AF11" i="15"/>
  <c r="AF10" i="15"/>
  <c r="AF12" i="15"/>
  <c r="AF9" i="15"/>
  <c r="V10" i="15"/>
  <c r="V12" i="15"/>
  <c r="V9" i="15"/>
  <c r="V11" i="15"/>
  <c r="Q10" i="15"/>
  <c r="Q9" i="15"/>
  <c r="Q12" i="15"/>
  <c r="Q11" i="15"/>
  <c r="H8" i="15"/>
  <c r="I8" i="15" s="1"/>
  <c r="H8" i="14"/>
  <c r="I8" i="14" s="1"/>
  <c r="Q10" i="14"/>
  <c r="Q11" i="14"/>
  <c r="Q12" i="14"/>
  <c r="Q9" i="14"/>
  <c r="AF8" i="14"/>
  <c r="L12" i="14"/>
  <c r="L11" i="14"/>
  <c r="L10" i="14"/>
  <c r="L9" i="14"/>
  <c r="V12" i="14"/>
  <c r="V9" i="14"/>
  <c r="V11" i="14"/>
  <c r="V10" i="14"/>
  <c r="P8" i="14"/>
  <c r="AE8" i="14"/>
  <c r="K8" i="14"/>
  <c r="U8" i="14"/>
  <c r="Z8" i="14"/>
  <c r="AA8" i="14"/>
  <c r="L11" i="13"/>
  <c r="L13" i="13"/>
  <c r="L10" i="13"/>
  <c r="L12" i="13"/>
  <c r="U12" i="13"/>
  <c r="U11" i="13"/>
  <c r="U13" i="13"/>
  <c r="U10" i="13"/>
  <c r="AF12" i="13"/>
  <c r="AF11" i="13"/>
  <c r="AF13" i="13"/>
  <c r="AF10" i="13"/>
  <c r="P11" i="13"/>
  <c r="P13" i="13"/>
  <c r="P10" i="13"/>
  <c r="P12" i="13"/>
  <c r="V11" i="13"/>
  <c r="V12" i="13"/>
  <c r="V13" i="13"/>
  <c r="V10" i="13"/>
  <c r="Z12" i="13"/>
  <c r="Z10" i="13"/>
  <c r="Z11" i="13"/>
  <c r="Z13" i="13"/>
  <c r="AE13" i="13"/>
  <c r="AE10" i="13"/>
  <c r="AE12" i="13"/>
  <c r="AE11" i="13"/>
  <c r="Q11" i="13"/>
  <c r="Q13" i="13"/>
  <c r="Q10" i="13"/>
  <c r="Q12" i="13"/>
  <c r="K11" i="13"/>
  <c r="K13" i="13"/>
  <c r="K10" i="13"/>
  <c r="K12" i="13"/>
  <c r="AA12" i="13"/>
  <c r="AA11" i="13"/>
  <c r="AA10" i="13"/>
  <c r="AA13" i="13"/>
  <c r="L9" i="12"/>
  <c r="L11" i="12"/>
  <c r="L10" i="12"/>
  <c r="L8" i="12"/>
  <c r="F46" i="12"/>
  <c r="AF7" i="12"/>
  <c r="AA7" i="12"/>
  <c r="H7" i="12"/>
  <c r="I7" i="12" s="1"/>
  <c r="V7" i="12"/>
  <c r="K7" i="12"/>
  <c r="P7" i="12"/>
  <c r="Z7" i="12"/>
  <c r="U7" i="12"/>
  <c r="AE7" i="12"/>
  <c r="Q7" i="12"/>
  <c r="Y7" i="11"/>
  <c r="J7" i="11"/>
  <c r="O7" i="11"/>
  <c r="T7" i="11"/>
  <c r="AD7" i="11"/>
  <c r="N7" i="11"/>
  <c r="S7" i="11"/>
  <c r="AC7" i="11"/>
  <c r="I7" i="11"/>
  <c r="X7" i="11"/>
  <c r="P11" i="11"/>
  <c r="P8" i="11"/>
  <c r="P10" i="11"/>
  <c r="P9" i="11"/>
  <c r="E46" i="11"/>
  <c r="Z9" i="11"/>
  <c r="Z11" i="11"/>
  <c r="Z8" i="11"/>
  <c r="Z10" i="11"/>
  <c r="AE10" i="11"/>
  <c r="AE11" i="11"/>
  <c r="AE8" i="11"/>
  <c r="AE9" i="11"/>
  <c r="U10" i="11"/>
  <c r="U9" i="11"/>
  <c r="U11" i="11"/>
  <c r="U8" i="11"/>
  <c r="K8" i="11"/>
  <c r="K9" i="11"/>
  <c r="K11" i="11"/>
  <c r="K10" i="11"/>
  <c r="AF7" i="8"/>
  <c r="AF9" i="8" s="1"/>
  <c r="V7" i="8"/>
  <c r="V9" i="8" s="1"/>
  <c r="L7" i="8"/>
  <c r="L11" i="8" s="1"/>
  <c r="AA7" i="8"/>
  <c r="AA9" i="8" s="1"/>
  <c r="F46" i="8"/>
  <c r="P7" i="8"/>
  <c r="P10" i="8" s="1"/>
  <c r="AE7" i="8"/>
  <c r="AE11" i="8" s="1"/>
  <c r="Z7" i="8"/>
  <c r="Z11" i="8" s="1"/>
  <c r="U7" i="8"/>
  <c r="U9" i="8" s="1"/>
  <c r="T7" i="8"/>
  <c r="Y7" i="8"/>
  <c r="AD7" i="8"/>
  <c r="J7" i="8"/>
  <c r="O7" i="8"/>
  <c r="K11" i="8"/>
  <c r="K8" i="8"/>
  <c r="K10" i="8"/>
  <c r="K9" i="8"/>
  <c r="Q9" i="8"/>
  <c r="Q11" i="8"/>
  <c r="Q8" i="8"/>
  <c r="Q10" i="8"/>
  <c r="V8" i="8"/>
  <c r="C45" i="14" l="1"/>
  <c r="C45" i="15"/>
  <c r="AF11" i="16"/>
  <c r="AF10" i="16"/>
  <c r="K10" i="20"/>
  <c r="K11" i="20"/>
  <c r="K9" i="20"/>
  <c r="T9" i="13"/>
  <c r="AD9" i="13"/>
  <c r="Y9" i="13"/>
  <c r="O9" i="13"/>
  <c r="J9" i="13"/>
  <c r="C44" i="12"/>
  <c r="U11" i="56"/>
  <c r="U10" i="56"/>
  <c r="U12" i="56"/>
  <c r="U9" i="56"/>
  <c r="P10" i="56"/>
  <c r="P12" i="56"/>
  <c r="P11" i="56"/>
  <c r="P9" i="56"/>
  <c r="J8" i="56"/>
  <c r="O8" i="56"/>
  <c r="Y8" i="56"/>
  <c r="T8" i="56"/>
  <c r="AD8" i="56"/>
  <c r="K10" i="56"/>
  <c r="K12" i="56"/>
  <c r="K9" i="56"/>
  <c r="K11" i="56"/>
  <c r="AE12" i="56"/>
  <c r="AE9" i="56"/>
  <c r="AE11" i="56"/>
  <c r="AE10" i="56"/>
  <c r="Z11" i="56"/>
  <c r="Z10" i="56"/>
  <c r="Z12" i="56"/>
  <c r="Z9" i="56"/>
  <c r="Z11" i="55"/>
  <c r="Z10" i="55"/>
  <c r="Z12" i="55"/>
  <c r="Z9" i="55"/>
  <c r="U11" i="55"/>
  <c r="U10" i="55"/>
  <c r="U12" i="55"/>
  <c r="U9" i="55"/>
  <c r="O8" i="55"/>
  <c r="T8" i="55"/>
  <c r="J8" i="55"/>
  <c r="Y8" i="55"/>
  <c r="AD8" i="55"/>
  <c r="P10" i="55"/>
  <c r="P12" i="55"/>
  <c r="P9" i="55"/>
  <c r="P11" i="55"/>
  <c r="K12" i="55"/>
  <c r="K9" i="55"/>
  <c r="K11" i="55"/>
  <c r="K10" i="55"/>
  <c r="AE12" i="55"/>
  <c r="AE11" i="55"/>
  <c r="AE9" i="55"/>
  <c r="AE10" i="55"/>
  <c r="AH9" i="52"/>
  <c r="N11" i="52"/>
  <c r="AH12" i="52"/>
  <c r="AE12" i="52"/>
  <c r="AG12" i="52" s="1"/>
  <c r="AE9" i="52"/>
  <c r="AG9" i="52" s="1"/>
  <c r="AE11" i="52"/>
  <c r="AE10" i="52"/>
  <c r="AG10" i="52" s="1"/>
  <c r="X11" i="52"/>
  <c r="AC10" i="52"/>
  <c r="S9" i="52"/>
  <c r="Z11" i="52"/>
  <c r="Z10" i="52"/>
  <c r="AB10" i="52" s="1"/>
  <c r="Z12" i="52"/>
  <c r="Z9" i="52"/>
  <c r="AB9" i="52" s="1"/>
  <c r="N9" i="52"/>
  <c r="X9" i="52"/>
  <c r="AC11" i="52"/>
  <c r="AB11" i="52"/>
  <c r="S12" i="52"/>
  <c r="AH10" i="52"/>
  <c r="K10" i="52"/>
  <c r="K12" i="52"/>
  <c r="M12" i="52" s="1"/>
  <c r="K9" i="52"/>
  <c r="M9" i="52" s="1"/>
  <c r="K11" i="52"/>
  <c r="M11" i="52" s="1"/>
  <c r="N12" i="52"/>
  <c r="X12" i="52"/>
  <c r="AG11" i="52"/>
  <c r="AH11" i="52"/>
  <c r="U11" i="52"/>
  <c r="W11" i="52" s="1"/>
  <c r="U10" i="52"/>
  <c r="W10" i="52" s="1"/>
  <c r="U12" i="52"/>
  <c r="W12" i="52" s="1"/>
  <c r="U9" i="52"/>
  <c r="W9" i="52" s="1"/>
  <c r="AC9" i="52"/>
  <c r="S10" i="52"/>
  <c r="P10" i="52"/>
  <c r="R10" i="52" s="1"/>
  <c r="P12" i="52"/>
  <c r="R12" i="52" s="1"/>
  <c r="P9" i="52"/>
  <c r="R9" i="52" s="1"/>
  <c r="P11" i="52"/>
  <c r="R11" i="52" s="1"/>
  <c r="N10" i="52"/>
  <c r="M10" i="52"/>
  <c r="X10" i="52"/>
  <c r="AC12" i="52"/>
  <c r="AB12" i="52"/>
  <c r="S11" i="52"/>
  <c r="Y12" i="51"/>
  <c r="Y9" i="51"/>
  <c r="AB8" i="51"/>
  <c r="Y11" i="51"/>
  <c r="Y10" i="51"/>
  <c r="AC8" i="51"/>
  <c r="U11" i="51"/>
  <c r="U10" i="51"/>
  <c r="U12" i="51"/>
  <c r="U9" i="51"/>
  <c r="T11" i="51"/>
  <c r="T10" i="51"/>
  <c r="X8" i="51"/>
  <c r="T12" i="51"/>
  <c r="T9" i="51"/>
  <c r="W8" i="51"/>
  <c r="P10" i="51"/>
  <c r="P12" i="51"/>
  <c r="P9" i="51"/>
  <c r="P11" i="51"/>
  <c r="O11" i="51"/>
  <c r="O10" i="51"/>
  <c r="S8" i="51"/>
  <c r="O12" i="51"/>
  <c r="O9" i="51"/>
  <c r="R8" i="51"/>
  <c r="J10" i="51"/>
  <c r="N8" i="51"/>
  <c r="J12" i="51"/>
  <c r="J9" i="51"/>
  <c r="M8" i="51"/>
  <c r="J11" i="51"/>
  <c r="K10" i="51"/>
  <c r="K12" i="51"/>
  <c r="K9" i="51"/>
  <c r="K11" i="51"/>
  <c r="AE12" i="51"/>
  <c r="AE9" i="51"/>
  <c r="AE11" i="51"/>
  <c r="AE10" i="51"/>
  <c r="AH8" i="51"/>
  <c r="AD12" i="51"/>
  <c r="AD9" i="51"/>
  <c r="AG8" i="51"/>
  <c r="AD11" i="51"/>
  <c r="AD10" i="51"/>
  <c r="Z11" i="51"/>
  <c r="Z10" i="51"/>
  <c r="Z12" i="51"/>
  <c r="Z9" i="51"/>
  <c r="O11" i="50"/>
  <c r="O10" i="50"/>
  <c r="S8" i="50"/>
  <c r="O12" i="50"/>
  <c r="O9" i="50"/>
  <c r="R8" i="50"/>
  <c r="J10" i="50"/>
  <c r="N8" i="50"/>
  <c r="J12" i="50"/>
  <c r="J9" i="50"/>
  <c r="M8" i="50"/>
  <c r="J11" i="50"/>
  <c r="AH8" i="50"/>
  <c r="AI8" i="50" s="1"/>
  <c r="AD12" i="50"/>
  <c r="AD9" i="50"/>
  <c r="AG8" i="50"/>
  <c r="AD11" i="50"/>
  <c r="AD10" i="50"/>
  <c r="Y12" i="50"/>
  <c r="Y9" i="50"/>
  <c r="AB8" i="50"/>
  <c r="Y11" i="50"/>
  <c r="Y10" i="50"/>
  <c r="AC8" i="50"/>
  <c r="T11" i="50"/>
  <c r="T10" i="50"/>
  <c r="T9" i="50"/>
  <c r="W8" i="50"/>
  <c r="X8" i="50"/>
  <c r="T12" i="50"/>
  <c r="AH8" i="49"/>
  <c r="AD12" i="49"/>
  <c r="AD9" i="49"/>
  <c r="AG8" i="49"/>
  <c r="AD10" i="49"/>
  <c r="AD11" i="49"/>
  <c r="Y12" i="49"/>
  <c r="Y9" i="49"/>
  <c r="AB8" i="49"/>
  <c r="AC8" i="49"/>
  <c r="Y11" i="49"/>
  <c r="Y10" i="49"/>
  <c r="W8" i="49"/>
  <c r="T11" i="49"/>
  <c r="T10" i="49"/>
  <c r="T12" i="49"/>
  <c r="T9" i="49"/>
  <c r="X8" i="49"/>
  <c r="O11" i="49"/>
  <c r="O10" i="49"/>
  <c r="S8" i="49"/>
  <c r="O12" i="49"/>
  <c r="O9" i="49"/>
  <c r="R8" i="49"/>
  <c r="J11" i="49"/>
  <c r="J10" i="49"/>
  <c r="N8" i="49"/>
  <c r="J12" i="49"/>
  <c r="J9" i="49"/>
  <c r="M8" i="49"/>
  <c r="T11" i="48"/>
  <c r="T10" i="48"/>
  <c r="X8" i="48"/>
  <c r="T12" i="48"/>
  <c r="T9" i="48"/>
  <c r="W8" i="48"/>
  <c r="P10" i="48"/>
  <c r="P12" i="48"/>
  <c r="P9" i="48"/>
  <c r="P11" i="48"/>
  <c r="U11" i="48"/>
  <c r="U10" i="48"/>
  <c r="U12" i="48"/>
  <c r="U9" i="48"/>
  <c r="Y12" i="48"/>
  <c r="Y9" i="48"/>
  <c r="AB8" i="48"/>
  <c r="Y11" i="48"/>
  <c r="Y10" i="48"/>
  <c r="AC8" i="48"/>
  <c r="AH8" i="48"/>
  <c r="AI8" i="48" s="1"/>
  <c r="AD12" i="48"/>
  <c r="AD9" i="48"/>
  <c r="AG8" i="48"/>
  <c r="AD11" i="48"/>
  <c r="AD10" i="48"/>
  <c r="O11" i="48"/>
  <c r="O10" i="48"/>
  <c r="S8" i="48"/>
  <c r="O12" i="48"/>
  <c r="O9" i="48"/>
  <c r="R8" i="48"/>
  <c r="K10" i="48"/>
  <c r="K12" i="48"/>
  <c r="K9" i="48"/>
  <c r="K11" i="48"/>
  <c r="J10" i="48"/>
  <c r="J9" i="48"/>
  <c r="M8" i="48"/>
  <c r="N8" i="48"/>
  <c r="J12" i="48"/>
  <c r="J11" i="48"/>
  <c r="AE12" i="48"/>
  <c r="AE9" i="48"/>
  <c r="AE11" i="48"/>
  <c r="AE10" i="48"/>
  <c r="Z11" i="48"/>
  <c r="Z10" i="48"/>
  <c r="Z12" i="48"/>
  <c r="Z9" i="48"/>
  <c r="J8" i="47"/>
  <c r="O8" i="47"/>
  <c r="T8" i="47"/>
  <c r="AD8" i="47"/>
  <c r="Y8" i="47"/>
  <c r="J8" i="45"/>
  <c r="O8" i="45"/>
  <c r="T8" i="45"/>
  <c r="Y8" i="45"/>
  <c r="AD8" i="45"/>
  <c r="AE12" i="45"/>
  <c r="AE9" i="45"/>
  <c r="AE11" i="45"/>
  <c r="AE10" i="45"/>
  <c r="Z12" i="45"/>
  <c r="Z9" i="45"/>
  <c r="Z11" i="45"/>
  <c r="Z10" i="45"/>
  <c r="K10" i="45"/>
  <c r="K12" i="45"/>
  <c r="K9" i="45"/>
  <c r="K11" i="45"/>
  <c r="U11" i="45"/>
  <c r="U10" i="45"/>
  <c r="U9" i="45"/>
  <c r="U12" i="45"/>
  <c r="P10" i="45"/>
  <c r="P11" i="45"/>
  <c r="P12" i="45"/>
  <c r="P9" i="45"/>
  <c r="P10" i="44"/>
  <c r="P11" i="44"/>
  <c r="P12" i="44"/>
  <c r="P9" i="44"/>
  <c r="U11" i="44"/>
  <c r="U10" i="44"/>
  <c r="U12" i="44"/>
  <c r="U9" i="44"/>
  <c r="K10" i="44"/>
  <c r="K12" i="44"/>
  <c r="K9" i="44"/>
  <c r="K11" i="44"/>
  <c r="J8" i="44"/>
  <c r="O8" i="44"/>
  <c r="T8" i="44"/>
  <c r="Y8" i="44"/>
  <c r="AD8" i="44"/>
  <c r="AE12" i="44"/>
  <c r="AE9" i="44"/>
  <c r="AE11" i="44"/>
  <c r="AE10" i="44"/>
  <c r="Z11" i="44"/>
  <c r="Z10" i="44"/>
  <c r="Z9" i="44"/>
  <c r="Z12" i="44"/>
  <c r="J10" i="43"/>
  <c r="N8" i="43"/>
  <c r="J12" i="43"/>
  <c r="J9" i="43"/>
  <c r="M8" i="43"/>
  <c r="J11" i="43"/>
  <c r="AH8" i="43"/>
  <c r="AD10" i="43"/>
  <c r="AD12" i="43"/>
  <c r="AD9" i="43"/>
  <c r="AG8" i="43"/>
  <c r="AD11" i="43"/>
  <c r="O11" i="43"/>
  <c r="O10" i="43"/>
  <c r="S8" i="43"/>
  <c r="O12" i="43"/>
  <c r="O9" i="43"/>
  <c r="R8" i="43"/>
  <c r="Y12" i="43"/>
  <c r="Y9" i="43"/>
  <c r="AB8" i="43"/>
  <c r="Y11" i="43"/>
  <c r="Y10" i="43"/>
  <c r="AC8" i="43"/>
  <c r="T9" i="43"/>
  <c r="W8" i="43"/>
  <c r="T11" i="43"/>
  <c r="T12" i="43"/>
  <c r="T10" i="43"/>
  <c r="X8" i="43"/>
  <c r="Z11" i="42"/>
  <c r="Z10" i="42"/>
  <c r="Z12" i="42"/>
  <c r="Z9" i="42"/>
  <c r="L12" i="42"/>
  <c r="L9" i="42"/>
  <c r="L10" i="42"/>
  <c r="L11" i="42"/>
  <c r="Q10" i="42"/>
  <c r="Q12" i="42"/>
  <c r="Q9" i="42"/>
  <c r="Q11" i="42"/>
  <c r="K10" i="42"/>
  <c r="K12" i="42"/>
  <c r="K9" i="42"/>
  <c r="K11" i="42"/>
  <c r="AA11" i="42"/>
  <c r="AA10" i="42"/>
  <c r="AA12" i="42"/>
  <c r="AA9" i="42"/>
  <c r="U11" i="42"/>
  <c r="U10" i="42"/>
  <c r="U12" i="42"/>
  <c r="U9" i="42"/>
  <c r="AE12" i="42"/>
  <c r="AE9" i="42"/>
  <c r="AE11" i="42"/>
  <c r="AE10" i="42"/>
  <c r="V12" i="42"/>
  <c r="V9" i="42"/>
  <c r="V10" i="42"/>
  <c r="V11" i="42"/>
  <c r="J8" i="42"/>
  <c r="O8" i="42"/>
  <c r="T8" i="42"/>
  <c r="AD8" i="42"/>
  <c r="Y8" i="42"/>
  <c r="P10" i="42"/>
  <c r="P12" i="42"/>
  <c r="P11" i="42"/>
  <c r="P9" i="42"/>
  <c r="U11" i="41"/>
  <c r="U10" i="41"/>
  <c r="U12" i="41"/>
  <c r="U9" i="41"/>
  <c r="AH8" i="41"/>
  <c r="AD12" i="41"/>
  <c r="AD9" i="41"/>
  <c r="AG8" i="41"/>
  <c r="AD11" i="41"/>
  <c r="AD10" i="41"/>
  <c r="P12" i="41"/>
  <c r="P10" i="41"/>
  <c r="P9" i="41"/>
  <c r="P11" i="41"/>
  <c r="T11" i="41"/>
  <c r="T10" i="41"/>
  <c r="X8" i="41"/>
  <c r="T12" i="41"/>
  <c r="T9" i="41"/>
  <c r="W8" i="41"/>
  <c r="AE12" i="41"/>
  <c r="AE9" i="41"/>
  <c r="AE11" i="41"/>
  <c r="AE10" i="41"/>
  <c r="Y12" i="41"/>
  <c r="Y9" i="41"/>
  <c r="AB8" i="41"/>
  <c r="Y11" i="41"/>
  <c r="Y10" i="41"/>
  <c r="AC8" i="41"/>
  <c r="K10" i="41"/>
  <c r="K12" i="41"/>
  <c r="K9" i="41"/>
  <c r="K11" i="41"/>
  <c r="O11" i="41"/>
  <c r="S8" i="41"/>
  <c r="O10" i="41"/>
  <c r="O12" i="41"/>
  <c r="O9" i="41"/>
  <c r="R8" i="41"/>
  <c r="Z11" i="41"/>
  <c r="Z10" i="41"/>
  <c r="Z12" i="41"/>
  <c r="Z9" i="41"/>
  <c r="J10" i="41"/>
  <c r="J12" i="41"/>
  <c r="M8" i="41"/>
  <c r="N8" i="41"/>
  <c r="J9" i="41"/>
  <c r="J11" i="41"/>
  <c r="K10" i="40"/>
  <c r="K12" i="40"/>
  <c r="K9" i="40"/>
  <c r="K11" i="40"/>
  <c r="AE12" i="40"/>
  <c r="AE9" i="40"/>
  <c r="AE11" i="40"/>
  <c r="AE10" i="40"/>
  <c r="Z11" i="40"/>
  <c r="Z10" i="40"/>
  <c r="Z12" i="40"/>
  <c r="Z9" i="40"/>
  <c r="U11" i="40"/>
  <c r="U10" i="40"/>
  <c r="U12" i="40"/>
  <c r="U9" i="40"/>
  <c r="P10" i="40"/>
  <c r="P12" i="40"/>
  <c r="P9" i="40"/>
  <c r="P11" i="40"/>
  <c r="J8" i="40"/>
  <c r="O8" i="40"/>
  <c r="T8" i="40"/>
  <c r="Y8" i="40"/>
  <c r="AD8" i="40"/>
  <c r="T11" i="39"/>
  <c r="T10" i="39"/>
  <c r="X8" i="39"/>
  <c r="T12" i="39"/>
  <c r="T9" i="39"/>
  <c r="W8" i="39"/>
  <c r="O11" i="39"/>
  <c r="O10" i="39"/>
  <c r="S8" i="39"/>
  <c r="O12" i="39"/>
  <c r="O9" i="39"/>
  <c r="R8" i="39"/>
  <c r="K10" i="39"/>
  <c r="K12" i="39"/>
  <c r="K9" i="39"/>
  <c r="K11" i="39"/>
  <c r="Z10" i="39"/>
  <c r="Z12" i="39"/>
  <c r="Z9" i="39"/>
  <c r="Z11" i="39"/>
  <c r="AH8" i="39"/>
  <c r="AD12" i="39"/>
  <c r="AD9" i="39"/>
  <c r="AG8" i="39"/>
  <c r="AD11" i="39"/>
  <c r="AD10" i="39"/>
  <c r="U11" i="39"/>
  <c r="U10" i="39"/>
  <c r="U12" i="39"/>
  <c r="U9" i="39"/>
  <c r="J10" i="39"/>
  <c r="N8" i="39"/>
  <c r="J12" i="39"/>
  <c r="J9" i="39"/>
  <c r="M8" i="39"/>
  <c r="J11" i="39"/>
  <c r="AE12" i="39"/>
  <c r="AE9" i="39"/>
  <c r="AE11" i="39"/>
  <c r="AE10" i="39"/>
  <c r="Y12" i="39"/>
  <c r="Y9" i="39"/>
  <c r="AB8" i="39"/>
  <c r="Y11" i="39"/>
  <c r="Y10" i="39"/>
  <c r="AC8" i="39"/>
  <c r="P10" i="39"/>
  <c r="P12" i="39"/>
  <c r="P9" i="39"/>
  <c r="P11" i="39"/>
  <c r="J11" i="37"/>
  <c r="J10" i="37"/>
  <c r="N8" i="37"/>
  <c r="J12" i="37"/>
  <c r="J9" i="37"/>
  <c r="M8" i="37"/>
  <c r="O11" i="37"/>
  <c r="O10" i="37"/>
  <c r="S8" i="37"/>
  <c r="O12" i="37"/>
  <c r="O9" i="37"/>
  <c r="R8" i="37"/>
  <c r="AH8" i="37"/>
  <c r="AD12" i="37"/>
  <c r="AD9" i="37"/>
  <c r="AG8" i="37"/>
  <c r="AD10" i="37"/>
  <c r="AD11" i="37"/>
  <c r="Y12" i="37"/>
  <c r="Y9" i="37"/>
  <c r="AB8" i="37"/>
  <c r="Y11" i="37"/>
  <c r="AC8" i="37"/>
  <c r="Y10" i="37"/>
  <c r="T11" i="37"/>
  <c r="T10" i="37"/>
  <c r="X8" i="37"/>
  <c r="T12" i="37"/>
  <c r="T9" i="37"/>
  <c r="W8" i="37"/>
  <c r="AE12" i="36"/>
  <c r="AE9" i="36"/>
  <c r="AE11" i="36"/>
  <c r="AE10" i="36"/>
  <c r="AH8" i="36"/>
  <c r="AD12" i="36"/>
  <c r="AD9" i="36"/>
  <c r="AG8" i="36"/>
  <c r="AD11" i="36"/>
  <c r="AD10" i="36"/>
  <c r="Z11" i="36"/>
  <c r="Z10" i="36"/>
  <c r="Z12" i="36"/>
  <c r="Z9" i="36"/>
  <c r="Y12" i="36"/>
  <c r="Y9" i="36"/>
  <c r="AB8" i="36"/>
  <c r="Y11" i="36"/>
  <c r="Y10" i="36"/>
  <c r="AC8" i="36"/>
  <c r="U11" i="36"/>
  <c r="U10" i="36"/>
  <c r="U12" i="36"/>
  <c r="U9" i="36"/>
  <c r="T11" i="36"/>
  <c r="T10" i="36"/>
  <c r="X8" i="36"/>
  <c r="T12" i="36"/>
  <c r="T9" i="36"/>
  <c r="W8" i="36"/>
  <c r="P10" i="36"/>
  <c r="P12" i="36"/>
  <c r="P9" i="36"/>
  <c r="P11" i="36"/>
  <c r="O11" i="36"/>
  <c r="O10" i="36"/>
  <c r="S8" i="36"/>
  <c r="O12" i="36"/>
  <c r="O9" i="36"/>
  <c r="R8" i="36"/>
  <c r="J10" i="36"/>
  <c r="N8" i="36"/>
  <c r="J12" i="36"/>
  <c r="J9" i="36"/>
  <c r="M8" i="36"/>
  <c r="J11" i="36"/>
  <c r="K10" i="36"/>
  <c r="K12" i="36"/>
  <c r="K9" i="36"/>
  <c r="K11" i="36"/>
  <c r="Z11" i="35"/>
  <c r="Z10" i="35"/>
  <c r="Z12" i="35"/>
  <c r="Z9" i="35"/>
  <c r="O11" i="35"/>
  <c r="O10" i="35"/>
  <c r="S8" i="35"/>
  <c r="O12" i="35"/>
  <c r="O9" i="35"/>
  <c r="R8" i="35"/>
  <c r="U11" i="35"/>
  <c r="U10" i="35"/>
  <c r="U12" i="35"/>
  <c r="U9" i="35"/>
  <c r="J10" i="35"/>
  <c r="N8" i="35"/>
  <c r="J12" i="35"/>
  <c r="J9" i="35"/>
  <c r="M8" i="35"/>
  <c r="J11" i="35"/>
  <c r="AH8" i="35"/>
  <c r="AD12" i="35"/>
  <c r="AD9" i="35"/>
  <c r="AG8" i="35"/>
  <c r="AD11" i="35"/>
  <c r="AD10" i="35"/>
  <c r="K10" i="35"/>
  <c r="K12" i="35"/>
  <c r="K9" i="35"/>
  <c r="K11" i="35"/>
  <c r="Y12" i="35"/>
  <c r="Y9" i="35"/>
  <c r="AB8" i="35"/>
  <c r="Y11" i="35"/>
  <c r="Y10" i="35"/>
  <c r="AC8" i="35"/>
  <c r="P10" i="35"/>
  <c r="P12" i="35"/>
  <c r="P9" i="35"/>
  <c r="P11" i="35"/>
  <c r="AE12" i="35"/>
  <c r="AE9" i="35"/>
  <c r="AE11" i="35"/>
  <c r="AE10" i="35"/>
  <c r="T11" i="35"/>
  <c r="T10" i="35"/>
  <c r="X8" i="35"/>
  <c r="T12" i="35"/>
  <c r="T9" i="35"/>
  <c r="W8" i="35"/>
  <c r="O11" i="34"/>
  <c r="O10" i="34"/>
  <c r="S8" i="34"/>
  <c r="O12" i="34"/>
  <c r="O9" i="34"/>
  <c r="R8" i="34"/>
  <c r="Z11" i="34"/>
  <c r="Z10" i="34"/>
  <c r="Z12" i="34"/>
  <c r="Z9" i="34"/>
  <c r="Y12" i="34"/>
  <c r="Y9" i="34"/>
  <c r="AB8" i="34"/>
  <c r="Y11" i="34"/>
  <c r="Y10" i="34"/>
  <c r="AC8" i="34"/>
  <c r="U11" i="34"/>
  <c r="U10" i="34"/>
  <c r="U12" i="34"/>
  <c r="U9" i="34"/>
  <c r="T11" i="34"/>
  <c r="T10" i="34"/>
  <c r="X8" i="34"/>
  <c r="T12" i="34"/>
  <c r="T9" i="34"/>
  <c r="W8" i="34"/>
  <c r="P10" i="34"/>
  <c r="P12" i="34"/>
  <c r="P9" i="34"/>
  <c r="P11" i="34"/>
  <c r="K10" i="34"/>
  <c r="K12" i="34"/>
  <c r="K9" i="34"/>
  <c r="K11" i="34"/>
  <c r="J10" i="34"/>
  <c r="N8" i="34"/>
  <c r="J12" i="34"/>
  <c r="J9" i="34"/>
  <c r="M8" i="34"/>
  <c r="J11" i="34"/>
  <c r="AE12" i="34"/>
  <c r="AE9" i="34"/>
  <c r="AE11" i="34"/>
  <c r="AE10" i="34"/>
  <c r="AH8" i="34"/>
  <c r="AD9" i="34"/>
  <c r="AG8" i="34"/>
  <c r="AD12" i="34"/>
  <c r="AD11" i="34"/>
  <c r="AD10" i="34"/>
  <c r="AH12" i="33"/>
  <c r="N11" i="33"/>
  <c r="X12" i="33"/>
  <c r="W12" i="33"/>
  <c r="AC11" i="33"/>
  <c r="P10" i="33"/>
  <c r="R10" i="33" s="1"/>
  <c r="P12" i="33"/>
  <c r="P9" i="33"/>
  <c r="R9" i="33" s="1"/>
  <c r="P11" i="33"/>
  <c r="R11" i="33" s="1"/>
  <c r="AI8" i="33"/>
  <c r="N12" i="33"/>
  <c r="K10" i="33"/>
  <c r="K12" i="33"/>
  <c r="M12" i="33" s="1"/>
  <c r="K9" i="33"/>
  <c r="M9" i="33" s="1"/>
  <c r="K11" i="33"/>
  <c r="M11" i="33" s="1"/>
  <c r="X11" i="33"/>
  <c r="S9" i="33"/>
  <c r="AH10" i="33"/>
  <c r="N10" i="33"/>
  <c r="M10" i="33"/>
  <c r="S12" i="33"/>
  <c r="R12" i="33"/>
  <c r="AC9" i="33"/>
  <c r="AE12" i="33"/>
  <c r="AG12" i="33" s="1"/>
  <c r="AE9" i="33"/>
  <c r="AG9" i="33" s="1"/>
  <c r="AE11" i="33"/>
  <c r="AE10" i="33"/>
  <c r="AG10" i="33" s="1"/>
  <c r="AG11" i="33"/>
  <c r="AH11" i="33"/>
  <c r="S11" i="33"/>
  <c r="M8" i="33"/>
  <c r="X9" i="33"/>
  <c r="AC12" i="33"/>
  <c r="Z11" i="33"/>
  <c r="AB11" i="33" s="1"/>
  <c r="Z12" i="33"/>
  <c r="AB12" i="33" s="1"/>
  <c r="Z9" i="33"/>
  <c r="AB9" i="33" s="1"/>
  <c r="Z10" i="33"/>
  <c r="AB10" i="33" s="1"/>
  <c r="N9" i="33"/>
  <c r="X10" i="33"/>
  <c r="S10" i="33"/>
  <c r="AC10" i="33"/>
  <c r="U11" i="33"/>
  <c r="W11" i="33" s="1"/>
  <c r="U10" i="33"/>
  <c r="W10" i="33" s="1"/>
  <c r="U12" i="33"/>
  <c r="U9" i="33"/>
  <c r="W9" i="33" s="1"/>
  <c r="AH9" i="33"/>
  <c r="K10" i="32"/>
  <c r="K12" i="32"/>
  <c r="K9" i="32"/>
  <c r="K11" i="32"/>
  <c r="U11" i="32"/>
  <c r="U10" i="32"/>
  <c r="U12" i="32"/>
  <c r="U9" i="32"/>
  <c r="Z11" i="32"/>
  <c r="Z12" i="32"/>
  <c r="Z10" i="32"/>
  <c r="Z9" i="32"/>
  <c r="P10" i="32"/>
  <c r="P12" i="32"/>
  <c r="P9" i="32"/>
  <c r="P11" i="32"/>
  <c r="J8" i="32"/>
  <c r="O8" i="32"/>
  <c r="T8" i="32"/>
  <c r="AD8" i="32"/>
  <c r="Y8" i="32"/>
  <c r="AE12" i="32"/>
  <c r="AE9" i="32"/>
  <c r="AE11" i="32"/>
  <c r="AE10" i="32"/>
  <c r="J10" i="31"/>
  <c r="J9" i="31"/>
  <c r="M8" i="31"/>
  <c r="N8" i="31"/>
  <c r="J11" i="31"/>
  <c r="J12" i="31"/>
  <c r="AH8" i="31"/>
  <c r="AD9" i="31"/>
  <c r="AD12" i="31"/>
  <c r="AD11" i="31"/>
  <c r="AD10" i="31"/>
  <c r="AG8" i="31"/>
  <c r="U11" i="31"/>
  <c r="U10" i="31"/>
  <c r="U12" i="31"/>
  <c r="U9" i="31"/>
  <c r="P12" i="31"/>
  <c r="P9" i="31"/>
  <c r="P11" i="31"/>
  <c r="P10" i="31"/>
  <c r="X8" i="31"/>
  <c r="T12" i="31"/>
  <c r="T9" i="31"/>
  <c r="W8" i="31"/>
  <c r="T11" i="31"/>
  <c r="T10" i="31"/>
  <c r="K10" i="31"/>
  <c r="K12" i="31"/>
  <c r="K9" i="31"/>
  <c r="K11" i="31"/>
  <c r="O10" i="31"/>
  <c r="O12" i="31"/>
  <c r="O9" i="31"/>
  <c r="R8" i="31"/>
  <c r="S8" i="31"/>
  <c r="O11" i="31"/>
  <c r="AE12" i="31"/>
  <c r="AE9" i="31"/>
  <c r="AE11" i="31"/>
  <c r="AE10" i="31"/>
  <c r="Z11" i="31"/>
  <c r="Z10" i="31"/>
  <c r="Z12" i="31"/>
  <c r="Z9" i="31"/>
  <c r="Y12" i="31"/>
  <c r="Y9" i="31"/>
  <c r="Y11" i="31"/>
  <c r="Y10" i="31"/>
  <c r="AB8" i="31"/>
  <c r="AC8" i="31"/>
  <c r="AF10" i="30"/>
  <c r="AF12" i="30"/>
  <c r="AF9" i="30"/>
  <c r="AF11" i="30"/>
  <c r="V12" i="30"/>
  <c r="V9" i="30"/>
  <c r="V11" i="30"/>
  <c r="V10" i="30"/>
  <c r="Y11" i="30"/>
  <c r="Y10" i="30"/>
  <c r="Y12" i="30"/>
  <c r="Y9" i="30"/>
  <c r="AB8" i="30"/>
  <c r="AC8" i="30"/>
  <c r="J12" i="30"/>
  <c r="J9" i="30"/>
  <c r="M8" i="30"/>
  <c r="N8" i="30"/>
  <c r="J10" i="30"/>
  <c r="J11" i="30"/>
  <c r="O10" i="30"/>
  <c r="O12" i="30"/>
  <c r="O9" i="30"/>
  <c r="R8" i="30"/>
  <c r="O11" i="30"/>
  <c r="S8" i="30"/>
  <c r="AD9" i="30"/>
  <c r="AG8" i="30"/>
  <c r="AD11" i="30"/>
  <c r="AD10" i="30"/>
  <c r="AH8" i="30"/>
  <c r="AI8" i="30" s="1"/>
  <c r="AD12" i="30"/>
  <c r="L12" i="30"/>
  <c r="L11" i="30"/>
  <c r="L10" i="30"/>
  <c r="L9" i="30"/>
  <c r="X8" i="30"/>
  <c r="T10" i="30"/>
  <c r="T12" i="30"/>
  <c r="T9" i="30"/>
  <c r="W8" i="30"/>
  <c r="T11" i="30"/>
  <c r="AA10" i="30"/>
  <c r="AA12" i="30"/>
  <c r="AA9" i="30"/>
  <c r="AA11" i="30"/>
  <c r="Q12" i="30"/>
  <c r="Q9" i="30"/>
  <c r="Q11" i="30"/>
  <c r="Q10" i="30"/>
  <c r="K10" i="29"/>
  <c r="K12" i="29"/>
  <c r="K9" i="29"/>
  <c r="K11" i="29"/>
  <c r="J8" i="29"/>
  <c r="T8" i="29"/>
  <c r="O8" i="29"/>
  <c r="AD8" i="29"/>
  <c r="Y8" i="29"/>
  <c r="Z11" i="29"/>
  <c r="Z12" i="29"/>
  <c r="Z9" i="29"/>
  <c r="Z10" i="29"/>
  <c r="U11" i="29"/>
  <c r="U10" i="29"/>
  <c r="U12" i="29"/>
  <c r="U9" i="29"/>
  <c r="AE12" i="29"/>
  <c r="AE9" i="29"/>
  <c r="AE11" i="29"/>
  <c r="AE10" i="29"/>
  <c r="P10" i="29"/>
  <c r="P12" i="29"/>
  <c r="P11" i="29"/>
  <c r="P9" i="29"/>
  <c r="U11" i="28"/>
  <c r="U10" i="28"/>
  <c r="U12" i="28"/>
  <c r="U9" i="28"/>
  <c r="K10" i="28"/>
  <c r="K12" i="28"/>
  <c r="K9" i="28"/>
  <c r="K11" i="28"/>
  <c r="AE12" i="28"/>
  <c r="AE9" i="28"/>
  <c r="AE11" i="28"/>
  <c r="AE10" i="28"/>
  <c r="Z10" i="28"/>
  <c r="Z12" i="28"/>
  <c r="Z9" i="28"/>
  <c r="Z11" i="28"/>
  <c r="P10" i="28"/>
  <c r="P12" i="28"/>
  <c r="P9" i="28"/>
  <c r="P11" i="28"/>
  <c r="J8" i="28"/>
  <c r="O8" i="28"/>
  <c r="T8" i="28"/>
  <c r="Y8" i="28"/>
  <c r="AD8" i="28"/>
  <c r="AH8" i="27"/>
  <c r="AD12" i="27"/>
  <c r="AD9" i="27"/>
  <c r="AG8" i="27"/>
  <c r="AD11" i="27"/>
  <c r="AD10" i="27"/>
  <c r="U11" i="27"/>
  <c r="U9" i="27"/>
  <c r="U10" i="27"/>
  <c r="U12" i="27"/>
  <c r="Z11" i="27"/>
  <c r="Z12" i="27"/>
  <c r="Z9" i="27"/>
  <c r="Z10" i="27"/>
  <c r="J11" i="27"/>
  <c r="J10" i="27"/>
  <c r="N8" i="27"/>
  <c r="J12" i="27"/>
  <c r="J9" i="27"/>
  <c r="M8" i="27"/>
  <c r="P10" i="27"/>
  <c r="P11" i="27"/>
  <c r="P12" i="27"/>
  <c r="P9" i="27"/>
  <c r="K10" i="27"/>
  <c r="K12" i="27"/>
  <c r="K9" i="27"/>
  <c r="K11" i="27"/>
  <c r="T11" i="27"/>
  <c r="T10" i="27"/>
  <c r="X8" i="27"/>
  <c r="T12" i="27"/>
  <c r="T9" i="27"/>
  <c r="W8" i="27"/>
  <c r="O11" i="27"/>
  <c r="R8" i="27"/>
  <c r="O10" i="27"/>
  <c r="S8" i="27"/>
  <c r="O12" i="27"/>
  <c r="O9" i="27"/>
  <c r="Y12" i="27"/>
  <c r="Y9" i="27"/>
  <c r="AB8" i="27"/>
  <c r="AC8" i="27"/>
  <c r="Y11" i="27"/>
  <c r="Y10" i="27"/>
  <c r="AE12" i="27"/>
  <c r="AE9" i="27"/>
  <c r="AE10" i="27"/>
  <c r="AE11" i="27"/>
  <c r="O11" i="26"/>
  <c r="O12" i="26"/>
  <c r="O9" i="26"/>
  <c r="O10" i="26"/>
  <c r="S8" i="26"/>
  <c r="R8" i="26"/>
  <c r="Y12" i="26"/>
  <c r="Y9" i="26"/>
  <c r="AB8" i="26"/>
  <c r="Y10" i="26"/>
  <c r="AC8" i="26"/>
  <c r="Y11" i="26"/>
  <c r="X8" i="26"/>
  <c r="T12" i="26"/>
  <c r="W8" i="26"/>
  <c r="T11" i="26"/>
  <c r="T9" i="26"/>
  <c r="T10" i="26"/>
  <c r="J12" i="26"/>
  <c r="J10" i="26"/>
  <c r="J11" i="26"/>
  <c r="N8" i="26"/>
  <c r="J9" i="26"/>
  <c r="M8" i="26"/>
  <c r="AH8" i="26"/>
  <c r="AD10" i="26"/>
  <c r="AD12" i="26"/>
  <c r="AD9" i="26"/>
  <c r="AG8" i="26"/>
  <c r="AD11" i="26"/>
  <c r="AH8" i="25"/>
  <c r="AD12" i="25"/>
  <c r="AD9" i="25"/>
  <c r="AG8" i="25"/>
  <c r="AD11" i="25"/>
  <c r="AD10" i="25"/>
  <c r="AE12" i="25"/>
  <c r="AE9" i="25"/>
  <c r="AE11" i="25"/>
  <c r="AE10" i="25"/>
  <c r="Q10" i="25"/>
  <c r="Q12" i="25"/>
  <c r="Q9" i="25"/>
  <c r="Q11" i="25"/>
  <c r="K10" i="25"/>
  <c r="K12" i="25"/>
  <c r="K9" i="25"/>
  <c r="K11" i="25"/>
  <c r="W8" i="25"/>
  <c r="T11" i="25"/>
  <c r="T10" i="25"/>
  <c r="X8" i="25"/>
  <c r="T12" i="25"/>
  <c r="T9" i="25"/>
  <c r="Z11" i="25"/>
  <c r="Z10" i="25"/>
  <c r="Z12" i="25"/>
  <c r="Z9" i="25"/>
  <c r="Y12" i="25"/>
  <c r="Y9" i="25"/>
  <c r="AB8" i="25"/>
  <c r="Y11" i="25"/>
  <c r="Y10" i="25"/>
  <c r="AC8" i="25"/>
  <c r="U11" i="25"/>
  <c r="U10" i="25"/>
  <c r="U12" i="25"/>
  <c r="U9" i="25"/>
  <c r="O11" i="25"/>
  <c r="O10" i="25"/>
  <c r="S8" i="25"/>
  <c r="O12" i="25"/>
  <c r="O9" i="25"/>
  <c r="R8" i="25"/>
  <c r="L11" i="25"/>
  <c r="L12" i="25"/>
  <c r="L9" i="25"/>
  <c r="L10" i="25"/>
  <c r="P9" i="25"/>
  <c r="P10" i="25"/>
  <c r="P12" i="25"/>
  <c r="P11" i="25"/>
  <c r="J10" i="25"/>
  <c r="M8" i="25"/>
  <c r="N8" i="25"/>
  <c r="J12" i="25"/>
  <c r="J9" i="25"/>
  <c r="J11" i="25"/>
  <c r="Y12" i="24"/>
  <c r="Y9" i="24"/>
  <c r="AB8" i="24"/>
  <c r="Y11" i="24"/>
  <c r="Y10" i="24"/>
  <c r="AC8" i="24"/>
  <c r="P10" i="24"/>
  <c r="P12" i="24"/>
  <c r="P9" i="24"/>
  <c r="P11" i="24"/>
  <c r="O11" i="24"/>
  <c r="O10" i="24"/>
  <c r="S8" i="24"/>
  <c r="O12" i="24"/>
  <c r="O9" i="24"/>
  <c r="R8" i="24"/>
  <c r="N8" i="24"/>
  <c r="J12" i="24"/>
  <c r="J9" i="24"/>
  <c r="M8" i="24"/>
  <c r="J11" i="24"/>
  <c r="J10" i="24"/>
  <c r="K10" i="24"/>
  <c r="K12" i="24"/>
  <c r="K11" i="24"/>
  <c r="K9" i="24"/>
  <c r="AE12" i="24"/>
  <c r="AE9" i="24"/>
  <c r="AE11" i="24"/>
  <c r="AE10" i="24"/>
  <c r="AH8" i="24"/>
  <c r="AG8" i="24"/>
  <c r="AD9" i="24"/>
  <c r="AD11" i="24"/>
  <c r="AD10" i="24"/>
  <c r="AD12" i="24"/>
  <c r="U11" i="24"/>
  <c r="U10" i="24"/>
  <c r="U12" i="24"/>
  <c r="U9" i="24"/>
  <c r="Z11" i="24"/>
  <c r="Z10" i="24"/>
  <c r="Z12" i="24"/>
  <c r="Z9" i="24"/>
  <c r="T10" i="24"/>
  <c r="X8" i="24"/>
  <c r="T12" i="24"/>
  <c r="T9" i="24"/>
  <c r="W8" i="24"/>
  <c r="T11" i="24"/>
  <c r="Z10" i="23"/>
  <c r="Z12" i="23"/>
  <c r="Z9" i="23"/>
  <c r="Z11" i="23"/>
  <c r="N8" i="23"/>
  <c r="J12" i="23"/>
  <c r="J9" i="23"/>
  <c r="M8" i="23"/>
  <c r="J11" i="23"/>
  <c r="J10" i="23"/>
  <c r="AD9" i="23"/>
  <c r="AG8" i="23"/>
  <c r="AD11" i="23"/>
  <c r="AD10" i="23"/>
  <c r="AH8" i="23"/>
  <c r="AD12" i="23"/>
  <c r="U11" i="23"/>
  <c r="U10" i="23"/>
  <c r="U12" i="23"/>
  <c r="U9" i="23"/>
  <c r="Y12" i="23"/>
  <c r="Y11" i="23"/>
  <c r="Y10" i="23"/>
  <c r="AC8" i="23"/>
  <c r="Y9" i="23"/>
  <c r="AB8" i="23"/>
  <c r="P12" i="23"/>
  <c r="P9" i="23"/>
  <c r="P11" i="23"/>
  <c r="P10" i="23"/>
  <c r="O11" i="23"/>
  <c r="S8" i="23"/>
  <c r="O12" i="23"/>
  <c r="O9" i="23"/>
  <c r="R8" i="23"/>
  <c r="O10" i="23"/>
  <c r="K12" i="23"/>
  <c r="K9" i="23"/>
  <c r="K11" i="23"/>
  <c r="K10" i="23"/>
  <c r="AE12" i="23"/>
  <c r="AE9" i="23"/>
  <c r="AE11" i="23"/>
  <c r="AE10" i="23"/>
  <c r="T10" i="23"/>
  <c r="X8" i="23"/>
  <c r="T12" i="23"/>
  <c r="T9" i="23"/>
  <c r="W8" i="23"/>
  <c r="T11" i="23"/>
  <c r="P10" i="22"/>
  <c r="P12" i="22"/>
  <c r="P9" i="22"/>
  <c r="P11" i="22"/>
  <c r="Y12" i="22"/>
  <c r="Y9" i="22"/>
  <c r="AB8" i="22"/>
  <c r="Y11" i="22"/>
  <c r="Y10" i="22"/>
  <c r="AC8" i="22"/>
  <c r="T10" i="22"/>
  <c r="X8" i="22"/>
  <c r="T12" i="22"/>
  <c r="T9" i="22"/>
  <c r="W8" i="22"/>
  <c r="T11" i="22"/>
  <c r="Z11" i="22"/>
  <c r="Z10" i="22"/>
  <c r="Z12" i="22"/>
  <c r="Z9" i="22"/>
  <c r="O11" i="22"/>
  <c r="O10" i="22"/>
  <c r="S8" i="22"/>
  <c r="O12" i="22"/>
  <c r="O9" i="22"/>
  <c r="R8" i="22"/>
  <c r="K10" i="22"/>
  <c r="K9" i="22"/>
  <c r="K12" i="22"/>
  <c r="K11" i="22"/>
  <c r="J12" i="22"/>
  <c r="J9" i="22"/>
  <c r="N9" i="22" s="1"/>
  <c r="M8" i="22"/>
  <c r="J11" i="22"/>
  <c r="J10" i="22"/>
  <c r="N8" i="22"/>
  <c r="AE12" i="22"/>
  <c r="AE9" i="22"/>
  <c r="AE11" i="22"/>
  <c r="AE10" i="22"/>
  <c r="U11" i="22"/>
  <c r="U10" i="22"/>
  <c r="U12" i="22"/>
  <c r="U9" i="22"/>
  <c r="AH8" i="22"/>
  <c r="AD9" i="22"/>
  <c r="AG8" i="22"/>
  <c r="AD11" i="22"/>
  <c r="AD10" i="22"/>
  <c r="AD12" i="22"/>
  <c r="O12" i="20"/>
  <c r="O9" i="20"/>
  <c r="R8" i="20"/>
  <c r="O10" i="20"/>
  <c r="O11" i="20"/>
  <c r="S8" i="20"/>
  <c r="AD12" i="20"/>
  <c r="AD9" i="20"/>
  <c r="AG8" i="20"/>
  <c r="AD10" i="20"/>
  <c r="AH8" i="20"/>
  <c r="AD11" i="20"/>
  <c r="Y10" i="20"/>
  <c r="Y12" i="20"/>
  <c r="Y11" i="20"/>
  <c r="AC8" i="20"/>
  <c r="Y9" i="20"/>
  <c r="AB8" i="20"/>
  <c r="T11" i="20"/>
  <c r="X8" i="20"/>
  <c r="T12" i="20"/>
  <c r="W8" i="20"/>
  <c r="T10" i="20"/>
  <c r="T9" i="20"/>
  <c r="J10" i="20"/>
  <c r="N8" i="20"/>
  <c r="J12" i="20"/>
  <c r="J9" i="20"/>
  <c r="M8" i="20"/>
  <c r="J11" i="20"/>
  <c r="U12" i="18"/>
  <c r="U9" i="18"/>
  <c r="U11" i="18"/>
  <c r="U10" i="18"/>
  <c r="O12" i="18"/>
  <c r="O9" i="18"/>
  <c r="R8" i="18"/>
  <c r="O11" i="18"/>
  <c r="O10" i="18"/>
  <c r="S8" i="18"/>
  <c r="Z12" i="18"/>
  <c r="Z9" i="18"/>
  <c r="Z11" i="18"/>
  <c r="Z10" i="18"/>
  <c r="J11" i="18"/>
  <c r="J10" i="18"/>
  <c r="J12" i="18"/>
  <c r="M8" i="18"/>
  <c r="J9" i="18"/>
  <c r="N8" i="18"/>
  <c r="AE11" i="18"/>
  <c r="AE10" i="18"/>
  <c r="AE12" i="18"/>
  <c r="AE9" i="18"/>
  <c r="AD9" i="18"/>
  <c r="AD10" i="18"/>
  <c r="AH8" i="18"/>
  <c r="AD12" i="18"/>
  <c r="AG8" i="18"/>
  <c r="AD11" i="18"/>
  <c r="P11" i="18"/>
  <c r="P10" i="18"/>
  <c r="P9" i="18"/>
  <c r="P12" i="18"/>
  <c r="K12" i="18"/>
  <c r="K11" i="18"/>
  <c r="K10" i="18"/>
  <c r="K9" i="18"/>
  <c r="X8" i="18"/>
  <c r="T12" i="18"/>
  <c r="T9" i="18"/>
  <c r="W8" i="18"/>
  <c r="T11" i="18"/>
  <c r="T10" i="18"/>
  <c r="Y11" i="18"/>
  <c r="Y10" i="18"/>
  <c r="AC8" i="18"/>
  <c r="Y12" i="18"/>
  <c r="Y9" i="18"/>
  <c r="AB8" i="18"/>
  <c r="O11" i="17"/>
  <c r="O9" i="17"/>
  <c r="O10" i="17"/>
  <c r="R8" i="17"/>
  <c r="S8" i="17"/>
  <c r="O12" i="17"/>
  <c r="N8" i="17"/>
  <c r="J10" i="17"/>
  <c r="J11" i="17"/>
  <c r="J12" i="17"/>
  <c r="J9" i="17"/>
  <c r="M8" i="17"/>
  <c r="Y12" i="17"/>
  <c r="Y9" i="17"/>
  <c r="AB8" i="17"/>
  <c r="AC8" i="17"/>
  <c r="Y11" i="17"/>
  <c r="Y10" i="17"/>
  <c r="AH8" i="17"/>
  <c r="AD10" i="17"/>
  <c r="AD12" i="17"/>
  <c r="AD9" i="17"/>
  <c r="AG8" i="17"/>
  <c r="AD11" i="17"/>
  <c r="T12" i="17"/>
  <c r="T11" i="17"/>
  <c r="X8" i="17"/>
  <c r="T9" i="17"/>
  <c r="W8" i="17"/>
  <c r="T10" i="17"/>
  <c r="J8" i="16"/>
  <c r="O8" i="16"/>
  <c r="T8" i="16"/>
  <c r="Y8" i="16"/>
  <c r="AD8" i="16"/>
  <c r="U11" i="15"/>
  <c r="U10" i="15"/>
  <c r="U12" i="15"/>
  <c r="U9" i="15"/>
  <c r="K10" i="15"/>
  <c r="K12" i="15"/>
  <c r="K11" i="15"/>
  <c r="K9" i="15"/>
  <c r="AE12" i="15"/>
  <c r="AE9" i="15"/>
  <c r="AE10" i="15"/>
  <c r="AE11" i="15"/>
  <c r="Z11" i="15"/>
  <c r="Z10" i="15"/>
  <c r="Z12" i="15"/>
  <c r="Z9" i="15"/>
  <c r="J8" i="15"/>
  <c r="O8" i="15"/>
  <c r="T8" i="15"/>
  <c r="Y8" i="15"/>
  <c r="AD8" i="15"/>
  <c r="P10" i="15"/>
  <c r="P12" i="15"/>
  <c r="P9" i="15"/>
  <c r="P11" i="15"/>
  <c r="K10" i="14"/>
  <c r="K9" i="14"/>
  <c r="K11" i="14"/>
  <c r="K12" i="14"/>
  <c r="AE12" i="14"/>
  <c r="AE9" i="14"/>
  <c r="AE11" i="14"/>
  <c r="AE10" i="14"/>
  <c r="Z11" i="14"/>
  <c r="Z10" i="14"/>
  <c r="Z12" i="14"/>
  <c r="Z9" i="14"/>
  <c r="P10" i="14"/>
  <c r="P12" i="14"/>
  <c r="P9" i="14"/>
  <c r="P11" i="14"/>
  <c r="AA11" i="14"/>
  <c r="AA10" i="14"/>
  <c r="AA12" i="14"/>
  <c r="AA9" i="14"/>
  <c r="U11" i="14"/>
  <c r="U12" i="14"/>
  <c r="U9" i="14"/>
  <c r="U10" i="14"/>
  <c r="AF12" i="14"/>
  <c r="AF9" i="14"/>
  <c r="AF11" i="14"/>
  <c r="AF10" i="14"/>
  <c r="J8" i="14"/>
  <c r="O8" i="14"/>
  <c r="T8" i="14"/>
  <c r="AD8" i="14"/>
  <c r="Y8" i="14"/>
  <c r="U11" i="12"/>
  <c r="U8" i="12"/>
  <c r="U10" i="12"/>
  <c r="U9" i="12"/>
  <c r="Z11" i="12"/>
  <c r="Z8" i="12"/>
  <c r="Z10" i="12"/>
  <c r="Z9" i="12"/>
  <c r="AA11" i="12"/>
  <c r="AA8" i="12"/>
  <c r="AA10" i="12"/>
  <c r="AA9" i="12"/>
  <c r="P10" i="12"/>
  <c r="P9" i="12"/>
  <c r="P11" i="12"/>
  <c r="P8" i="12"/>
  <c r="AF11" i="12"/>
  <c r="AF8" i="12"/>
  <c r="AF10" i="12"/>
  <c r="AF9" i="12"/>
  <c r="K10" i="12"/>
  <c r="K9" i="12"/>
  <c r="K11" i="12"/>
  <c r="K8" i="12"/>
  <c r="Q10" i="12"/>
  <c r="Q9" i="12"/>
  <c r="Q11" i="12"/>
  <c r="Q8" i="12"/>
  <c r="V10" i="12"/>
  <c r="V9" i="12"/>
  <c r="V11" i="12"/>
  <c r="V8" i="12"/>
  <c r="AE9" i="12"/>
  <c r="AE11" i="12"/>
  <c r="AE8" i="12"/>
  <c r="AE10" i="12"/>
  <c r="AD7" i="12"/>
  <c r="J7" i="12"/>
  <c r="Y7" i="12"/>
  <c r="T7" i="12"/>
  <c r="O7" i="12"/>
  <c r="T9" i="11"/>
  <c r="T11" i="11"/>
  <c r="T8" i="11"/>
  <c r="T10" i="11"/>
  <c r="N9" i="11"/>
  <c r="N11" i="11"/>
  <c r="N8" i="11"/>
  <c r="Q7" i="11"/>
  <c r="N10" i="11"/>
  <c r="R7" i="11"/>
  <c r="AD10" i="11"/>
  <c r="AD9" i="11"/>
  <c r="AD11" i="11"/>
  <c r="AD8" i="11"/>
  <c r="X10" i="11"/>
  <c r="X9" i="11"/>
  <c r="AB7" i="11"/>
  <c r="X11" i="11"/>
  <c r="X8" i="11"/>
  <c r="AA7" i="11"/>
  <c r="I9" i="11"/>
  <c r="M7" i="11"/>
  <c r="I10" i="11"/>
  <c r="I11" i="11"/>
  <c r="I8" i="11"/>
  <c r="L7" i="11"/>
  <c r="O9" i="11"/>
  <c r="O10" i="11"/>
  <c r="O8" i="11"/>
  <c r="O11" i="11"/>
  <c r="AC9" i="11"/>
  <c r="AG7" i="11"/>
  <c r="AC11" i="11"/>
  <c r="AC8" i="11"/>
  <c r="AF7" i="11"/>
  <c r="AC10" i="11"/>
  <c r="J11" i="11"/>
  <c r="J8" i="11"/>
  <c r="J10" i="11"/>
  <c r="J9" i="11"/>
  <c r="S10" i="11"/>
  <c r="W7" i="11"/>
  <c r="S11" i="11"/>
  <c r="S8" i="11"/>
  <c r="V7" i="11"/>
  <c r="S9" i="11"/>
  <c r="Y11" i="11"/>
  <c r="Y8" i="11"/>
  <c r="Y10" i="11"/>
  <c r="Y9" i="11"/>
  <c r="V11" i="8"/>
  <c r="AF8" i="8"/>
  <c r="AE8" i="8"/>
  <c r="P11" i="8"/>
  <c r="AF10" i="8"/>
  <c r="V10" i="8"/>
  <c r="AF11" i="8"/>
  <c r="AA10" i="8"/>
  <c r="L8" i="8"/>
  <c r="L9" i="8"/>
  <c r="AA8" i="8"/>
  <c r="AA11" i="8"/>
  <c r="L10" i="8"/>
  <c r="AE9" i="8"/>
  <c r="AE10" i="8"/>
  <c r="P8" i="8"/>
  <c r="P9" i="8"/>
  <c r="Z8" i="8"/>
  <c r="U8" i="8"/>
  <c r="U11" i="8"/>
  <c r="Z9" i="8"/>
  <c r="U10" i="8"/>
  <c r="Z10" i="8"/>
  <c r="Y11" i="8"/>
  <c r="Y10" i="8"/>
  <c r="AC7" i="8"/>
  <c r="Y8" i="8"/>
  <c r="AB7" i="8"/>
  <c r="Y9" i="8"/>
  <c r="O9" i="8"/>
  <c r="S7" i="8"/>
  <c r="O11" i="8"/>
  <c r="O8" i="8"/>
  <c r="R7" i="8"/>
  <c r="O10" i="8"/>
  <c r="N7" i="8"/>
  <c r="J11" i="8"/>
  <c r="J8" i="8"/>
  <c r="M7" i="8"/>
  <c r="J10" i="8"/>
  <c r="J9" i="8"/>
  <c r="T9" i="8"/>
  <c r="T11" i="8"/>
  <c r="T8" i="8"/>
  <c r="W7" i="8"/>
  <c r="T10" i="8"/>
  <c r="X7" i="8"/>
  <c r="AH7" i="8"/>
  <c r="AD8" i="8"/>
  <c r="AG7" i="8"/>
  <c r="AD10" i="8"/>
  <c r="AD9" i="8"/>
  <c r="AD11" i="8"/>
  <c r="AI8" i="17" l="1"/>
  <c r="AI8" i="18"/>
  <c r="AI8" i="31"/>
  <c r="AI8" i="37"/>
  <c r="AI8" i="35"/>
  <c r="AI8" i="34"/>
  <c r="AI8" i="27"/>
  <c r="AI8" i="26"/>
  <c r="AI8" i="25"/>
  <c r="AI8" i="23"/>
  <c r="AI8" i="22"/>
  <c r="J10" i="13"/>
  <c r="M9" i="13"/>
  <c r="J13" i="13"/>
  <c r="J11" i="13"/>
  <c r="N9" i="13"/>
  <c r="J12" i="13"/>
  <c r="O12" i="13"/>
  <c r="O10" i="13"/>
  <c r="R9" i="13"/>
  <c r="O11" i="13"/>
  <c r="S9" i="13"/>
  <c r="O13" i="13"/>
  <c r="Y11" i="13"/>
  <c r="AB9" i="13"/>
  <c r="AC9" i="13"/>
  <c r="Y13" i="13"/>
  <c r="Y12" i="13"/>
  <c r="Y10" i="13"/>
  <c r="AD11" i="13"/>
  <c r="AD12" i="13"/>
  <c r="AH9" i="13"/>
  <c r="AG9" i="13"/>
  <c r="AD10" i="13"/>
  <c r="AD13" i="13"/>
  <c r="T10" i="13"/>
  <c r="W9" i="13"/>
  <c r="T13" i="13"/>
  <c r="T12" i="13"/>
  <c r="X9" i="13"/>
  <c r="T11" i="13"/>
  <c r="AH7" i="11"/>
  <c r="T10" i="56"/>
  <c r="T11" i="56"/>
  <c r="X8" i="56"/>
  <c r="T12" i="56"/>
  <c r="T9" i="56"/>
  <c r="W8" i="56"/>
  <c r="Y12" i="56"/>
  <c r="Y9" i="56"/>
  <c r="AB8" i="56"/>
  <c r="Y11" i="56"/>
  <c r="Y10" i="56"/>
  <c r="AC8" i="56"/>
  <c r="O11" i="56"/>
  <c r="O10" i="56"/>
  <c r="O12" i="56"/>
  <c r="O9" i="56"/>
  <c r="R8" i="56"/>
  <c r="S8" i="56"/>
  <c r="J9" i="56"/>
  <c r="J10" i="56"/>
  <c r="N8" i="56"/>
  <c r="M8" i="56"/>
  <c r="J11" i="56"/>
  <c r="J12" i="56"/>
  <c r="AH8" i="56"/>
  <c r="AD12" i="56"/>
  <c r="AD9" i="56"/>
  <c r="AG8" i="56"/>
  <c r="AD11" i="56"/>
  <c r="AD10" i="56"/>
  <c r="Y12" i="55"/>
  <c r="Y9" i="55"/>
  <c r="Y11" i="55"/>
  <c r="AB8" i="55"/>
  <c r="Y10" i="55"/>
  <c r="AC8" i="55"/>
  <c r="J10" i="55"/>
  <c r="N8" i="55"/>
  <c r="J12" i="55"/>
  <c r="J9" i="55"/>
  <c r="M8" i="55"/>
  <c r="J11" i="55"/>
  <c r="O11" i="55"/>
  <c r="O10" i="55"/>
  <c r="S8" i="55"/>
  <c r="O12" i="55"/>
  <c r="O9" i="55"/>
  <c r="R8" i="55"/>
  <c r="T11" i="55"/>
  <c r="T12" i="55"/>
  <c r="T10" i="55"/>
  <c r="X8" i="55"/>
  <c r="T9" i="55"/>
  <c r="W8" i="55"/>
  <c r="AD12" i="55"/>
  <c r="AD9" i="55"/>
  <c r="AG8" i="55"/>
  <c r="AD11" i="55"/>
  <c r="AD10" i="55"/>
  <c r="AH8" i="55"/>
  <c r="AH12" i="51"/>
  <c r="AG12" i="51"/>
  <c r="M9" i="51"/>
  <c r="N9" i="51"/>
  <c r="S12" i="51"/>
  <c r="R12" i="51"/>
  <c r="W10" i="51"/>
  <c r="X10" i="51"/>
  <c r="AI8" i="51"/>
  <c r="M12" i="51"/>
  <c r="N12" i="51"/>
  <c r="X11" i="51"/>
  <c r="W11" i="51"/>
  <c r="AC10" i="51"/>
  <c r="AB10" i="51"/>
  <c r="AH10" i="51"/>
  <c r="AG10" i="51"/>
  <c r="S10" i="51"/>
  <c r="R10" i="51"/>
  <c r="AC11" i="51"/>
  <c r="AB11" i="51"/>
  <c r="AG11" i="51"/>
  <c r="AH11" i="51"/>
  <c r="N10" i="51"/>
  <c r="M10" i="51"/>
  <c r="S11" i="51"/>
  <c r="R11" i="51"/>
  <c r="X9" i="51"/>
  <c r="W9" i="51"/>
  <c r="N11" i="51"/>
  <c r="M11" i="51"/>
  <c r="X12" i="51"/>
  <c r="W12" i="51"/>
  <c r="AC9" i="51"/>
  <c r="AB9" i="51"/>
  <c r="AH9" i="51"/>
  <c r="AG9" i="51"/>
  <c r="S9" i="51"/>
  <c r="R9" i="51"/>
  <c r="AC12" i="51"/>
  <c r="AB12" i="51"/>
  <c r="N11" i="50"/>
  <c r="M11" i="50"/>
  <c r="AC10" i="50"/>
  <c r="AB10" i="50"/>
  <c r="AG11" i="50"/>
  <c r="AH11" i="50"/>
  <c r="S9" i="50"/>
  <c r="R9" i="50"/>
  <c r="AB11" i="50"/>
  <c r="AC11" i="50"/>
  <c r="M9" i="50"/>
  <c r="N9" i="50"/>
  <c r="S12" i="50"/>
  <c r="R12" i="50"/>
  <c r="X12" i="50"/>
  <c r="W12" i="50"/>
  <c r="X9" i="50"/>
  <c r="W9" i="50"/>
  <c r="AH9" i="50"/>
  <c r="AG9" i="50"/>
  <c r="M12" i="50"/>
  <c r="N12" i="50"/>
  <c r="W10" i="50"/>
  <c r="X10" i="50"/>
  <c r="AC9" i="50"/>
  <c r="AB9" i="50"/>
  <c r="AH12" i="50"/>
  <c r="AG12" i="50"/>
  <c r="S10" i="50"/>
  <c r="R10" i="50"/>
  <c r="AH10" i="50"/>
  <c r="AG10" i="50"/>
  <c r="X11" i="50"/>
  <c r="W11" i="50"/>
  <c r="AC12" i="50"/>
  <c r="AB12" i="50"/>
  <c r="N10" i="50"/>
  <c r="M10" i="50"/>
  <c r="S11" i="50"/>
  <c r="R11" i="50"/>
  <c r="AC10" i="49"/>
  <c r="AB10" i="49"/>
  <c r="AG11" i="49"/>
  <c r="AH11" i="49"/>
  <c r="M9" i="49"/>
  <c r="N9" i="49"/>
  <c r="S9" i="49"/>
  <c r="R9" i="49"/>
  <c r="X9" i="49"/>
  <c r="W9" i="49"/>
  <c r="AB11" i="49"/>
  <c r="AC11" i="49"/>
  <c r="AH10" i="49"/>
  <c r="AG10" i="49"/>
  <c r="M12" i="49"/>
  <c r="N12" i="49"/>
  <c r="S12" i="49"/>
  <c r="R12" i="49"/>
  <c r="X12" i="49"/>
  <c r="W12" i="49"/>
  <c r="W10" i="49"/>
  <c r="X10" i="49"/>
  <c r="AH9" i="49"/>
  <c r="AG9" i="49"/>
  <c r="N10" i="49"/>
  <c r="M10" i="49"/>
  <c r="R10" i="49"/>
  <c r="S10" i="49"/>
  <c r="X11" i="49"/>
  <c r="W11" i="49"/>
  <c r="AC9" i="49"/>
  <c r="AB9" i="49"/>
  <c r="AH12" i="49"/>
  <c r="AG12" i="49"/>
  <c r="N11" i="49"/>
  <c r="M11" i="49"/>
  <c r="S11" i="49"/>
  <c r="R11" i="49"/>
  <c r="AC12" i="49"/>
  <c r="AB12" i="49"/>
  <c r="AI8" i="49"/>
  <c r="N11" i="48"/>
  <c r="M11" i="48"/>
  <c r="S12" i="48"/>
  <c r="R12" i="48"/>
  <c r="AC11" i="48"/>
  <c r="AB11" i="48"/>
  <c r="M12" i="48"/>
  <c r="N12" i="48"/>
  <c r="AH9" i="48"/>
  <c r="AG9" i="48"/>
  <c r="X9" i="48"/>
  <c r="W9" i="48"/>
  <c r="S10" i="48"/>
  <c r="R10" i="48"/>
  <c r="AH12" i="48"/>
  <c r="AG12" i="48"/>
  <c r="AC9" i="48"/>
  <c r="AB9" i="48"/>
  <c r="X12" i="48"/>
  <c r="W12" i="48"/>
  <c r="R11" i="48"/>
  <c r="S11" i="48"/>
  <c r="AB12" i="48"/>
  <c r="AC12" i="48"/>
  <c r="M9" i="48"/>
  <c r="N9" i="48"/>
  <c r="AH10" i="48"/>
  <c r="AG10" i="48"/>
  <c r="W10" i="48"/>
  <c r="X10" i="48"/>
  <c r="N10" i="48"/>
  <c r="M10" i="48"/>
  <c r="S9" i="48"/>
  <c r="R9" i="48"/>
  <c r="AG11" i="48"/>
  <c r="AH11" i="48"/>
  <c r="AC10" i="48"/>
  <c r="AB10" i="48"/>
  <c r="X11" i="48"/>
  <c r="W11" i="48"/>
  <c r="Y12" i="47"/>
  <c r="Y9" i="47"/>
  <c r="AB8" i="47"/>
  <c r="AC8" i="47"/>
  <c r="Y11" i="47"/>
  <c r="Y10" i="47"/>
  <c r="AH8" i="47"/>
  <c r="AD12" i="47"/>
  <c r="AG8" i="47"/>
  <c r="AD9" i="47"/>
  <c r="AD10" i="47"/>
  <c r="AD11" i="47"/>
  <c r="T11" i="47"/>
  <c r="X8" i="47"/>
  <c r="T12" i="47"/>
  <c r="W8" i="47"/>
  <c r="T10" i="47"/>
  <c r="T9" i="47"/>
  <c r="O11" i="47"/>
  <c r="O10" i="47"/>
  <c r="O12" i="47"/>
  <c r="O9" i="47"/>
  <c r="S8" i="47"/>
  <c r="R8" i="47"/>
  <c r="J10" i="47"/>
  <c r="N8" i="47"/>
  <c r="J12" i="47"/>
  <c r="J9" i="47"/>
  <c r="M8" i="47"/>
  <c r="J11" i="47"/>
  <c r="AH8" i="45"/>
  <c r="AD10" i="45"/>
  <c r="AD12" i="45"/>
  <c r="AD9" i="45"/>
  <c r="AG8" i="45"/>
  <c r="AD11" i="45"/>
  <c r="Y12" i="45"/>
  <c r="Y9" i="45"/>
  <c r="AB8" i="45"/>
  <c r="AC8" i="45"/>
  <c r="Y11" i="45"/>
  <c r="Y10" i="45"/>
  <c r="T11" i="45"/>
  <c r="T9" i="45"/>
  <c r="X8" i="45"/>
  <c r="T10" i="45"/>
  <c r="T12" i="45"/>
  <c r="W8" i="45"/>
  <c r="O11" i="45"/>
  <c r="O10" i="45"/>
  <c r="S8" i="45"/>
  <c r="O12" i="45"/>
  <c r="O9" i="45"/>
  <c r="R8" i="45"/>
  <c r="J10" i="45"/>
  <c r="N8" i="45"/>
  <c r="J12" i="45"/>
  <c r="J9" i="45"/>
  <c r="M8" i="45"/>
  <c r="J11" i="45"/>
  <c r="AH8" i="44"/>
  <c r="AD12" i="44"/>
  <c r="AD9" i="44"/>
  <c r="AG8" i="44"/>
  <c r="AD11" i="44"/>
  <c r="AD10" i="44"/>
  <c r="Y12" i="44"/>
  <c r="Y9" i="44"/>
  <c r="AB8" i="44"/>
  <c r="Y11" i="44"/>
  <c r="AC8" i="44"/>
  <c r="Y10" i="44"/>
  <c r="T11" i="44"/>
  <c r="W8" i="44"/>
  <c r="T10" i="44"/>
  <c r="X8" i="44"/>
  <c r="T12" i="44"/>
  <c r="T9" i="44"/>
  <c r="O11" i="44"/>
  <c r="O10" i="44"/>
  <c r="S8" i="44"/>
  <c r="O12" i="44"/>
  <c r="O9" i="44"/>
  <c r="R8" i="44"/>
  <c r="J10" i="44"/>
  <c r="N8" i="44"/>
  <c r="J12" i="44"/>
  <c r="J9" i="44"/>
  <c r="M8" i="44"/>
  <c r="J11" i="44"/>
  <c r="AG11" i="43"/>
  <c r="AH11" i="43"/>
  <c r="W10" i="43"/>
  <c r="X10" i="43"/>
  <c r="AC10" i="43"/>
  <c r="AB10" i="43"/>
  <c r="S9" i="43"/>
  <c r="R9" i="43"/>
  <c r="N11" i="43"/>
  <c r="M11" i="43"/>
  <c r="X12" i="43"/>
  <c r="W12" i="43"/>
  <c r="AB11" i="43"/>
  <c r="AC11" i="43"/>
  <c r="S12" i="43"/>
  <c r="R12" i="43"/>
  <c r="AH9" i="43"/>
  <c r="AG9" i="43"/>
  <c r="M9" i="43"/>
  <c r="N9" i="43"/>
  <c r="X11" i="43"/>
  <c r="W11" i="43"/>
  <c r="M12" i="43"/>
  <c r="N12" i="43"/>
  <c r="AC9" i="43"/>
  <c r="AB9" i="43"/>
  <c r="R10" i="43"/>
  <c r="S10" i="43"/>
  <c r="AH10" i="43"/>
  <c r="AG10" i="43"/>
  <c r="AH12" i="43"/>
  <c r="AG12" i="43"/>
  <c r="X9" i="43"/>
  <c r="W9" i="43"/>
  <c r="AC12" i="43"/>
  <c r="AB12" i="43"/>
  <c r="S11" i="43"/>
  <c r="R11" i="43"/>
  <c r="AI8" i="43"/>
  <c r="N10" i="43"/>
  <c r="M10" i="43"/>
  <c r="T11" i="42"/>
  <c r="T10" i="42"/>
  <c r="X8" i="42"/>
  <c r="T12" i="42"/>
  <c r="T9" i="42"/>
  <c r="W8" i="42"/>
  <c r="AH8" i="42"/>
  <c r="AD11" i="42"/>
  <c r="AD12" i="42"/>
  <c r="AD9" i="42"/>
  <c r="AG8" i="42"/>
  <c r="AD10" i="42"/>
  <c r="O11" i="42"/>
  <c r="S8" i="42"/>
  <c r="O10" i="42"/>
  <c r="O12" i="42"/>
  <c r="O9" i="42"/>
  <c r="R8" i="42"/>
  <c r="J10" i="42"/>
  <c r="J9" i="42"/>
  <c r="N8" i="42"/>
  <c r="M8" i="42"/>
  <c r="J11" i="42"/>
  <c r="J12" i="42"/>
  <c r="Y12" i="42"/>
  <c r="Y9" i="42"/>
  <c r="AB8" i="42"/>
  <c r="Y11" i="42"/>
  <c r="Y10" i="42"/>
  <c r="AC8" i="42"/>
  <c r="X12" i="41"/>
  <c r="W12" i="41"/>
  <c r="AH12" i="41"/>
  <c r="AG12" i="41"/>
  <c r="S11" i="41"/>
  <c r="R11" i="41"/>
  <c r="AC10" i="41"/>
  <c r="AB10" i="41"/>
  <c r="AI8" i="41"/>
  <c r="M12" i="41"/>
  <c r="N12" i="41"/>
  <c r="AC11" i="41"/>
  <c r="AB11" i="41"/>
  <c r="W10" i="41"/>
  <c r="X10" i="41"/>
  <c r="AH10" i="41"/>
  <c r="AG10" i="41"/>
  <c r="N10" i="41"/>
  <c r="M10" i="41"/>
  <c r="S9" i="41"/>
  <c r="R9" i="41"/>
  <c r="X11" i="41"/>
  <c r="W11" i="41"/>
  <c r="AG11" i="41"/>
  <c r="AH11" i="41"/>
  <c r="N11" i="41"/>
  <c r="M11" i="41"/>
  <c r="S12" i="41"/>
  <c r="R12" i="41"/>
  <c r="AB9" i="41"/>
  <c r="AC9" i="41"/>
  <c r="M9" i="41"/>
  <c r="N9" i="41"/>
  <c r="S10" i="41"/>
  <c r="R10" i="41"/>
  <c r="AB12" i="41"/>
  <c r="AC12" i="41"/>
  <c r="X9" i="41"/>
  <c r="W9" i="41"/>
  <c r="AH9" i="41"/>
  <c r="AG9" i="41"/>
  <c r="Y12" i="40"/>
  <c r="Y9" i="40"/>
  <c r="AB8" i="40"/>
  <c r="Y11" i="40"/>
  <c r="AC8" i="40"/>
  <c r="Y10" i="40"/>
  <c r="T11" i="40"/>
  <c r="T10" i="40"/>
  <c r="X8" i="40"/>
  <c r="T12" i="40"/>
  <c r="T9" i="40"/>
  <c r="W8" i="40"/>
  <c r="O11" i="40"/>
  <c r="O10" i="40"/>
  <c r="S8" i="40"/>
  <c r="O12" i="40"/>
  <c r="O9" i="40"/>
  <c r="R8" i="40"/>
  <c r="J10" i="40"/>
  <c r="N8" i="40"/>
  <c r="J12" i="40"/>
  <c r="J9" i="40"/>
  <c r="M8" i="40"/>
  <c r="J11" i="40"/>
  <c r="AH8" i="40"/>
  <c r="AD12" i="40"/>
  <c r="AD9" i="40"/>
  <c r="AG8" i="40"/>
  <c r="AD11" i="40"/>
  <c r="AD10" i="40"/>
  <c r="S12" i="39"/>
  <c r="R12" i="39"/>
  <c r="AC9" i="39"/>
  <c r="AB9" i="39"/>
  <c r="N11" i="39"/>
  <c r="M11" i="39"/>
  <c r="AC12" i="39"/>
  <c r="AB12" i="39"/>
  <c r="AH9" i="39"/>
  <c r="AG9" i="39"/>
  <c r="S9" i="39"/>
  <c r="R9" i="39"/>
  <c r="X9" i="39"/>
  <c r="W9" i="39"/>
  <c r="M9" i="39"/>
  <c r="N9" i="39"/>
  <c r="AH12" i="39"/>
  <c r="AG12" i="39"/>
  <c r="X12" i="39"/>
  <c r="W12" i="39"/>
  <c r="AC10" i="39"/>
  <c r="AB10" i="39"/>
  <c r="M12" i="39"/>
  <c r="N12" i="39"/>
  <c r="AI8" i="39"/>
  <c r="AC11" i="39"/>
  <c r="AB11" i="39"/>
  <c r="AH10" i="39"/>
  <c r="AG10" i="39"/>
  <c r="S10" i="39"/>
  <c r="R10" i="39"/>
  <c r="W10" i="39"/>
  <c r="X10" i="39"/>
  <c r="N10" i="39"/>
  <c r="M10" i="39"/>
  <c r="AG11" i="39"/>
  <c r="AH11" i="39"/>
  <c r="S11" i="39"/>
  <c r="R11" i="39"/>
  <c r="X11" i="39"/>
  <c r="W11" i="39"/>
  <c r="AH9" i="37"/>
  <c r="AG9" i="37"/>
  <c r="AC10" i="37"/>
  <c r="AB10" i="37"/>
  <c r="X9" i="37"/>
  <c r="W9" i="37"/>
  <c r="AH10" i="37"/>
  <c r="AG10" i="37"/>
  <c r="S9" i="37"/>
  <c r="R9" i="37"/>
  <c r="M9" i="37"/>
  <c r="N9" i="37"/>
  <c r="AG11" i="37"/>
  <c r="AH11" i="37"/>
  <c r="X12" i="37"/>
  <c r="W12" i="37"/>
  <c r="AC11" i="37"/>
  <c r="AB11" i="37"/>
  <c r="S12" i="37"/>
  <c r="R12" i="37"/>
  <c r="M12" i="37"/>
  <c r="N12" i="37"/>
  <c r="W10" i="37"/>
  <c r="X10" i="37"/>
  <c r="AC9" i="37"/>
  <c r="AB9" i="37"/>
  <c r="AH12" i="37"/>
  <c r="AG12" i="37"/>
  <c r="S10" i="37"/>
  <c r="R10" i="37"/>
  <c r="N10" i="37"/>
  <c r="M10" i="37"/>
  <c r="X11" i="37"/>
  <c r="W11" i="37"/>
  <c r="AC12" i="37"/>
  <c r="AB12" i="37"/>
  <c r="S11" i="37"/>
  <c r="R11" i="37"/>
  <c r="N11" i="37"/>
  <c r="M11" i="37"/>
  <c r="S10" i="36"/>
  <c r="R10" i="36"/>
  <c r="AC11" i="36"/>
  <c r="AB11" i="36"/>
  <c r="AH12" i="36"/>
  <c r="AG12" i="36"/>
  <c r="N10" i="36"/>
  <c r="M10" i="36"/>
  <c r="S11" i="36"/>
  <c r="R11" i="36"/>
  <c r="X9" i="36"/>
  <c r="W9" i="36"/>
  <c r="AI8" i="36"/>
  <c r="N11" i="36"/>
  <c r="M11" i="36"/>
  <c r="X12" i="36"/>
  <c r="W12" i="36"/>
  <c r="AC9" i="36"/>
  <c r="AB9" i="36"/>
  <c r="AH10" i="36"/>
  <c r="AG10" i="36"/>
  <c r="S9" i="36"/>
  <c r="R9" i="36"/>
  <c r="AC12" i="36"/>
  <c r="AB12" i="36"/>
  <c r="AG11" i="36"/>
  <c r="AH11" i="36"/>
  <c r="M9" i="36"/>
  <c r="N9" i="36"/>
  <c r="S12" i="36"/>
  <c r="R12" i="36"/>
  <c r="W10" i="36"/>
  <c r="X10" i="36"/>
  <c r="M12" i="36"/>
  <c r="N12" i="36"/>
  <c r="X11" i="36"/>
  <c r="W11" i="36"/>
  <c r="AC10" i="36"/>
  <c r="AB10" i="36"/>
  <c r="AH9" i="36"/>
  <c r="AG9" i="36"/>
  <c r="AC9" i="35"/>
  <c r="AB9" i="35"/>
  <c r="M9" i="35"/>
  <c r="N9" i="35"/>
  <c r="S10" i="35"/>
  <c r="R10" i="35"/>
  <c r="AC10" i="35"/>
  <c r="AB10" i="35"/>
  <c r="AH9" i="35"/>
  <c r="AG9" i="35"/>
  <c r="M12" i="35"/>
  <c r="N12" i="35"/>
  <c r="S11" i="35"/>
  <c r="R11" i="35"/>
  <c r="AH10" i="35"/>
  <c r="AG10" i="35"/>
  <c r="X12" i="35"/>
  <c r="W12" i="35"/>
  <c r="W10" i="35"/>
  <c r="X10" i="35"/>
  <c r="AC11" i="35"/>
  <c r="AB11" i="35"/>
  <c r="AH12" i="35"/>
  <c r="AG12" i="35"/>
  <c r="X11" i="35"/>
  <c r="W11" i="35"/>
  <c r="N10" i="35"/>
  <c r="M10" i="35"/>
  <c r="S9" i="35"/>
  <c r="R9" i="35"/>
  <c r="N11" i="35"/>
  <c r="M11" i="35"/>
  <c r="S12" i="35"/>
  <c r="R12" i="35"/>
  <c r="X9" i="35"/>
  <c r="W9" i="35"/>
  <c r="AC12" i="35"/>
  <c r="AB12" i="35"/>
  <c r="AG11" i="35"/>
  <c r="AH11" i="35"/>
  <c r="N11" i="34"/>
  <c r="M11" i="34"/>
  <c r="W10" i="34"/>
  <c r="X10" i="34"/>
  <c r="S12" i="34"/>
  <c r="R12" i="34"/>
  <c r="X11" i="34"/>
  <c r="W11" i="34"/>
  <c r="AC11" i="34"/>
  <c r="AB11" i="34"/>
  <c r="S11" i="34"/>
  <c r="R11" i="34"/>
  <c r="AH12" i="34"/>
  <c r="AG12" i="34"/>
  <c r="X12" i="34"/>
  <c r="W12" i="34"/>
  <c r="AC9" i="34"/>
  <c r="AB9" i="34"/>
  <c r="AH9" i="34"/>
  <c r="AG9" i="34"/>
  <c r="AC10" i="34"/>
  <c r="AB10" i="34"/>
  <c r="AG11" i="34"/>
  <c r="AH11" i="34"/>
  <c r="M12" i="34"/>
  <c r="N12" i="34"/>
  <c r="X9" i="34"/>
  <c r="W9" i="34"/>
  <c r="N10" i="34"/>
  <c r="M10" i="34"/>
  <c r="AC12" i="34"/>
  <c r="AB12" i="34"/>
  <c r="S9" i="34"/>
  <c r="R9" i="34"/>
  <c r="AH10" i="34"/>
  <c r="AG10" i="34"/>
  <c r="M9" i="34"/>
  <c r="N9" i="34"/>
  <c r="S10" i="34"/>
  <c r="R10" i="34"/>
  <c r="O11" i="32"/>
  <c r="O10" i="32"/>
  <c r="O12" i="32"/>
  <c r="O9" i="32"/>
  <c r="S8" i="32"/>
  <c r="R8" i="32"/>
  <c r="Y12" i="32"/>
  <c r="Y9" i="32"/>
  <c r="AB8" i="32"/>
  <c r="Y11" i="32"/>
  <c r="Y10" i="32"/>
  <c r="AC8" i="32"/>
  <c r="J10" i="32"/>
  <c r="N8" i="32"/>
  <c r="J11" i="32"/>
  <c r="J12" i="32"/>
  <c r="J9" i="32"/>
  <c r="M8" i="32"/>
  <c r="AH8" i="32"/>
  <c r="AD12" i="32"/>
  <c r="AD9" i="32"/>
  <c r="AG8" i="32"/>
  <c r="AD11" i="32"/>
  <c r="AD10" i="32"/>
  <c r="T11" i="32"/>
  <c r="T9" i="32"/>
  <c r="W8" i="32"/>
  <c r="T10" i="32"/>
  <c r="X8" i="32"/>
  <c r="T12" i="32"/>
  <c r="AC9" i="31"/>
  <c r="AB9" i="31"/>
  <c r="AG11" i="31"/>
  <c r="AH11" i="31"/>
  <c r="S9" i="31"/>
  <c r="R9" i="31"/>
  <c r="AG9" i="31"/>
  <c r="AH9" i="31"/>
  <c r="S10" i="31"/>
  <c r="R10" i="31"/>
  <c r="X11" i="31"/>
  <c r="W11" i="31"/>
  <c r="N10" i="31"/>
  <c r="M10" i="31"/>
  <c r="AC10" i="31"/>
  <c r="AB10" i="31"/>
  <c r="R11" i="31"/>
  <c r="S11" i="31"/>
  <c r="M12" i="31"/>
  <c r="N12" i="31"/>
  <c r="S12" i="31"/>
  <c r="R12" i="31"/>
  <c r="W10" i="31"/>
  <c r="X10" i="31"/>
  <c r="N9" i="31"/>
  <c r="M9" i="31"/>
  <c r="AC11" i="31"/>
  <c r="AB11" i="31"/>
  <c r="W9" i="31"/>
  <c r="X9" i="31"/>
  <c r="AH10" i="31"/>
  <c r="AG10" i="31"/>
  <c r="M11" i="31"/>
  <c r="N11" i="31"/>
  <c r="AC12" i="31"/>
  <c r="AB12" i="31"/>
  <c r="AH12" i="31"/>
  <c r="AG12" i="31"/>
  <c r="W12" i="31"/>
  <c r="X12" i="31"/>
  <c r="W11" i="30"/>
  <c r="X11" i="30"/>
  <c r="AG10" i="30"/>
  <c r="AH10" i="30"/>
  <c r="AC9" i="30"/>
  <c r="AB9" i="30"/>
  <c r="AH11" i="30"/>
  <c r="AG11" i="30"/>
  <c r="R9" i="30"/>
  <c r="S9" i="30"/>
  <c r="AC12" i="30"/>
  <c r="AB12" i="30"/>
  <c r="W9" i="30"/>
  <c r="X9" i="30"/>
  <c r="S12" i="30"/>
  <c r="R12" i="30"/>
  <c r="M9" i="30"/>
  <c r="N9" i="30"/>
  <c r="AB10" i="30"/>
  <c r="AC10" i="30"/>
  <c r="AH9" i="30"/>
  <c r="AG9" i="30"/>
  <c r="S10" i="30"/>
  <c r="R10" i="30"/>
  <c r="M12" i="30"/>
  <c r="N12" i="30"/>
  <c r="AC11" i="30"/>
  <c r="AB11" i="30"/>
  <c r="W12" i="30"/>
  <c r="X12" i="30"/>
  <c r="X10" i="30"/>
  <c r="W10" i="30"/>
  <c r="AH12" i="30"/>
  <c r="AG12" i="30"/>
  <c r="M11" i="30"/>
  <c r="N11" i="30"/>
  <c r="R11" i="30"/>
  <c r="S11" i="30"/>
  <c r="M10" i="30"/>
  <c r="N10" i="30"/>
  <c r="J12" i="29"/>
  <c r="M8" i="29"/>
  <c r="J10" i="29"/>
  <c r="N8" i="29"/>
  <c r="J9" i="29"/>
  <c r="J11" i="29"/>
  <c r="T11" i="29"/>
  <c r="T10" i="29"/>
  <c r="X8" i="29"/>
  <c r="T12" i="29"/>
  <c r="T9" i="29"/>
  <c r="W8" i="29"/>
  <c r="Y12" i="29"/>
  <c r="Y9" i="29"/>
  <c r="AB8" i="29"/>
  <c r="Y11" i="29"/>
  <c r="Y10" i="29"/>
  <c r="AC8" i="29"/>
  <c r="AH8" i="29"/>
  <c r="AD12" i="29"/>
  <c r="AD9" i="29"/>
  <c r="AG8" i="29"/>
  <c r="AD10" i="29"/>
  <c r="AD11" i="29"/>
  <c r="O11" i="29"/>
  <c r="O10" i="29"/>
  <c r="S8" i="29"/>
  <c r="O12" i="29"/>
  <c r="O9" i="29"/>
  <c r="R8" i="29"/>
  <c r="Y12" i="28"/>
  <c r="Y9" i="28"/>
  <c r="AB8" i="28"/>
  <c r="Y11" i="28"/>
  <c r="Y10" i="28"/>
  <c r="AC8" i="28"/>
  <c r="T11" i="28"/>
  <c r="T10" i="28"/>
  <c r="X8" i="28"/>
  <c r="T12" i="28"/>
  <c r="T9" i="28"/>
  <c r="W8" i="28"/>
  <c r="O11" i="28"/>
  <c r="O10" i="28"/>
  <c r="S8" i="28"/>
  <c r="O12" i="28"/>
  <c r="O9" i="28"/>
  <c r="R8" i="28"/>
  <c r="N8" i="28"/>
  <c r="J12" i="28"/>
  <c r="J9" i="28"/>
  <c r="M8" i="28"/>
  <c r="J11" i="28"/>
  <c r="J10" i="28"/>
  <c r="AH8" i="28"/>
  <c r="AI8" i="28" s="1"/>
  <c r="AD9" i="28"/>
  <c r="AD12" i="28"/>
  <c r="AD11" i="28"/>
  <c r="AD10" i="28"/>
  <c r="AG8" i="28"/>
  <c r="X12" i="27"/>
  <c r="W12" i="27"/>
  <c r="AH12" i="27"/>
  <c r="AG12" i="27"/>
  <c r="AC9" i="27"/>
  <c r="AB9" i="27"/>
  <c r="W10" i="27"/>
  <c r="X10" i="27"/>
  <c r="M12" i="27"/>
  <c r="N12" i="27"/>
  <c r="AH10" i="27"/>
  <c r="AG10" i="27"/>
  <c r="AC12" i="27"/>
  <c r="AB12" i="27"/>
  <c r="S11" i="27"/>
  <c r="R11" i="27"/>
  <c r="X11" i="27"/>
  <c r="W11" i="27"/>
  <c r="AG11" i="27"/>
  <c r="AH11" i="27"/>
  <c r="AC10" i="27"/>
  <c r="AB10" i="27"/>
  <c r="S9" i="27"/>
  <c r="R9" i="27"/>
  <c r="M10" i="27"/>
  <c r="N10" i="27"/>
  <c r="AB11" i="27"/>
  <c r="AC11" i="27"/>
  <c r="S12" i="27"/>
  <c r="R12" i="27"/>
  <c r="X9" i="27"/>
  <c r="W9" i="27"/>
  <c r="N11" i="27"/>
  <c r="M11" i="27"/>
  <c r="AH9" i="27"/>
  <c r="AG9" i="27"/>
  <c r="S10" i="27"/>
  <c r="R10" i="27"/>
  <c r="M9" i="27"/>
  <c r="N9" i="27"/>
  <c r="W10" i="26"/>
  <c r="X10" i="26"/>
  <c r="M9" i="26"/>
  <c r="N9" i="26"/>
  <c r="X9" i="26"/>
  <c r="W9" i="26"/>
  <c r="W11" i="26"/>
  <c r="X11" i="26"/>
  <c r="R10" i="26"/>
  <c r="S10" i="26"/>
  <c r="AH12" i="26"/>
  <c r="AG12" i="26"/>
  <c r="N11" i="26"/>
  <c r="M11" i="26"/>
  <c r="S9" i="26"/>
  <c r="R9" i="26"/>
  <c r="AG11" i="26"/>
  <c r="AH11" i="26"/>
  <c r="AB11" i="26"/>
  <c r="AC11" i="26"/>
  <c r="AH9" i="26"/>
  <c r="AG9" i="26"/>
  <c r="AC10" i="26"/>
  <c r="AB10" i="26"/>
  <c r="AH10" i="26"/>
  <c r="AG10" i="26"/>
  <c r="N10" i="26"/>
  <c r="M10" i="26"/>
  <c r="X12" i="26"/>
  <c r="W12" i="26"/>
  <c r="AC9" i="26"/>
  <c r="AB9" i="26"/>
  <c r="S12" i="26"/>
  <c r="R12" i="26"/>
  <c r="M12" i="26"/>
  <c r="N12" i="26"/>
  <c r="AC12" i="26"/>
  <c r="AB12" i="26"/>
  <c r="R11" i="26"/>
  <c r="S11" i="26"/>
  <c r="S12" i="25"/>
  <c r="R12" i="25"/>
  <c r="AC9" i="25"/>
  <c r="AB9" i="25"/>
  <c r="X9" i="25"/>
  <c r="W9" i="25"/>
  <c r="AH10" i="25"/>
  <c r="AG10" i="25"/>
  <c r="N10" i="25"/>
  <c r="M10" i="25"/>
  <c r="AB12" i="25"/>
  <c r="AC12" i="25"/>
  <c r="X12" i="25"/>
  <c r="W12" i="25"/>
  <c r="AG11" i="25"/>
  <c r="AH11" i="25"/>
  <c r="M9" i="25"/>
  <c r="N9" i="25"/>
  <c r="R11" i="25"/>
  <c r="S11" i="25"/>
  <c r="AC10" i="25"/>
  <c r="AB10" i="25"/>
  <c r="W10" i="25"/>
  <c r="X10" i="25"/>
  <c r="AH9" i="25"/>
  <c r="AG9" i="25"/>
  <c r="N11" i="25"/>
  <c r="M11" i="25"/>
  <c r="S10" i="25"/>
  <c r="R10" i="25"/>
  <c r="M12" i="25"/>
  <c r="N12" i="25"/>
  <c r="AC11" i="25"/>
  <c r="AB11" i="25"/>
  <c r="X11" i="25"/>
  <c r="W11" i="25"/>
  <c r="AH12" i="25"/>
  <c r="AG12" i="25"/>
  <c r="S9" i="25"/>
  <c r="R9" i="25"/>
  <c r="W10" i="24"/>
  <c r="X10" i="24"/>
  <c r="M11" i="24"/>
  <c r="N11" i="24"/>
  <c r="S9" i="24"/>
  <c r="R9" i="24"/>
  <c r="AC9" i="24"/>
  <c r="AB9" i="24"/>
  <c r="AI8" i="24"/>
  <c r="M9" i="24"/>
  <c r="N9" i="24"/>
  <c r="AC12" i="24"/>
  <c r="AB12" i="24"/>
  <c r="W9" i="24"/>
  <c r="X9" i="24"/>
  <c r="AH12" i="24"/>
  <c r="AG12" i="24"/>
  <c r="M12" i="24"/>
  <c r="N12" i="24"/>
  <c r="S10" i="24"/>
  <c r="R10" i="24"/>
  <c r="X12" i="24"/>
  <c r="W12" i="24"/>
  <c r="AH10" i="24"/>
  <c r="AG10" i="24"/>
  <c r="S11" i="24"/>
  <c r="R11" i="24"/>
  <c r="AC10" i="24"/>
  <c r="AB10" i="24"/>
  <c r="AG11" i="24"/>
  <c r="AH11" i="24"/>
  <c r="N10" i="24"/>
  <c r="M10" i="24"/>
  <c r="AC11" i="24"/>
  <c r="AB11" i="24"/>
  <c r="AH9" i="24"/>
  <c r="AG9" i="24"/>
  <c r="X11" i="24"/>
  <c r="W11" i="24"/>
  <c r="S12" i="24"/>
  <c r="R12" i="24"/>
  <c r="AG10" i="23"/>
  <c r="AH10" i="23"/>
  <c r="S11" i="23"/>
  <c r="R11" i="23"/>
  <c r="AC9" i="23"/>
  <c r="AB9" i="23"/>
  <c r="AH11" i="23"/>
  <c r="AG11" i="23"/>
  <c r="M9" i="23"/>
  <c r="N9" i="23"/>
  <c r="X9" i="23"/>
  <c r="W9" i="23"/>
  <c r="S10" i="23"/>
  <c r="R10" i="23"/>
  <c r="M12" i="23"/>
  <c r="N12" i="23"/>
  <c r="W12" i="23"/>
  <c r="X12" i="23"/>
  <c r="AC10" i="23"/>
  <c r="AB10" i="23"/>
  <c r="AH9" i="23"/>
  <c r="AG9" i="23"/>
  <c r="R9" i="23"/>
  <c r="S9" i="23"/>
  <c r="AC11" i="23"/>
  <c r="AB11" i="23"/>
  <c r="AH12" i="23"/>
  <c r="AG12" i="23"/>
  <c r="N10" i="23"/>
  <c r="M10" i="23"/>
  <c r="X10" i="23"/>
  <c r="W10" i="23"/>
  <c r="S12" i="23"/>
  <c r="R12" i="23"/>
  <c r="AC12" i="23"/>
  <c r="AB12" i="23"/>
  <c r="M11" i="23"/>
  <c r="N11" i="23"/>
  <c r="X11" i="23"/>
  <c r="W11" i="23"/>
  <c r="S11" i="22"/>
  <c r="R11" i="22"/>
  <c r="AC10" i="22"/>
  <c r="AB10" i="22"/>
  <c r="AH12" i="22"/>
  <c r="AG12" i="22"/>
  <c r="M9" i="22"/>
  <c r="AH10" i="22"/>
  <c r="AG10" i="22"/>
  <c r="M12" i="22"/>
  <c r="N12" i="22"/>
  <c r="S9" i="22"/>
  <c r="R9" i="22"/>
  <c r="W12" i="22"/>
  <c r="X12" i="22"/>
  <c r="AG11" i="22"/>
  <c r="AH11" i="22"/>
  <c r="S12" i="22"/>
  <c r="R12" i="22"/>
  <c r="AC9" i="22"/>
  <c r="AB9" i="22"/>
  <c r="N10" i="22"/>
  <c r="M10" i="22"/>
  <c r="W10" i="22"/>
  <c r="X10" i="22"/>
  <c r="AC12" i="22"/>
  <c r="AB12" i="22"/>
  <c r="AH9" i="22"/>
  <c r="AG9" i="22"/>
  <c r="S10" i="22"/>
  <c r="R10" i="22"/>
  <c r="X11" i="22"/>
  <c r="W11" i="22"/>
  <c r="M11" i="22"/>
  <c r="N11" i="22"/>
  <c r="X9" i="22"/>
  <c r="W9" i="22"/>
  <c r="AC11" i="22"/>
  <c r="AB11" i="22"/>
  <c r="N9" i="20"/>
  <c r="M9" i="20"/>
  <c r="AH10" i="20"/>
  <c r="AG10" i="20"/>
  <c r="X12" i="20"/>
  <c r="W12" i="20"/>
  <c r="AG9" i="20"/>
  <c r="AH9" i="20"/>
  <c r="M10" i="20"/>
  <c r="N10" i="20"/>
  <c r="W11" i="20"/>
  <c r="X11" i="20"/>
  <c r="AB10" i="20"/>
  <c r="AC10" i="20"/>
  <c r="AG12" i="20"/>
  <c r="AH12" i="20"/>
  <c r="N11" i="20"/>
  <c r="M11" i="20"/>
  <c r="X9" i="20"/>
  <c r="W9" i="20"/>
  <c r="AG11" i="20"/>
  <c r="AH11" i="20"/>
  <c r="S10" i="20"/>
  <c r="R10" i="20"/>
  <c r="N12" i="20"/>
  <c r="M12" i="20"/>
  <c r="AC11" i="20"/>
  <c r="AB11" i="20"/>
  <c r="AC12" i="20"/>
  <c r="AB12" i="20"/>
  <c r="R9" i="20"/>
  <c r="S9" i="20"/>
  <c r="R12" i="20"/>
  <c r="S12" i="20"/>
  <c r="W10" i="20"/>
  <c r="X10" i="20"/>
  <c r="AC9" i="20"/>
  <c r="AB9" i="20"/>
  <c r="AI8" i="20"/>
  <c r="S11" i="20"/>
  <c r="R11" i="20"/>
  <c r="W11" i="18"/>
  <c r="X11" i="18"/>
  <c r="AC12" i="18"/>
  <c r="AB12" i="18"/>
  <c r="AH11" i="18"/>
  <c r="AG11" i="18"/>
  <c r="S9" i="18"/>
  <c r="R9" i="18"/>
  <c r="X9" i="18"/>
  <c r="W9" i="18"/>
  <c r="N12" i="18"/>
  <c r="M12" i="18"/>
  <c r="S12" i="18"/>
  <c r="R12" i="18"/>
  <c r="AC10" i="18"/>
  <c r="AB10" i="18"/>
  <c r="X12" i="18"/>
  <c r="W12" i="18"/>
  <c r="AH12" i="18"/>
  <c r="AG12" i="18"/>
  <c r="M10" i="18"/>
  <c r="N10" i="18"/>
  <c r="AC11" i="18"/>
  <c r="AB11" i="18"/>
  <c r="M11" i="18"/>
  <c r="N11" i="18"/>
  <c r="S10" i="18"/>
  <c r="R10" i="18"/>
  <c r="W10" i="18"/>
  <c r="X10" i="18"/>
  <c r="AH10" i="18"/>
  <c r="AG10" i="18"/>
  <c r="S11" i="18"/>
  <c r="R11" i="18"/>
  <c r="AC9" i="18"/>
  <c r="AB9" i="18"/>
  <c r="AG9" i="18"/>
  <c r="AH9" i="18"/>
  <c r="M9" i="18"/>
  <c r="N9" i="18"/>
  <c r="AC12" i="17"/>
  <c r="AB12" i="17"/>
  <c r="S11" i="17"/>
  <c r="R11" i="17"/>
  <c r="W10" i="17"/>
  <c r="X10" i="17"/>
  <c r="AG11" i="17"/>
  <c r="AH11" i="17"/>
  <c r="AC10" i="17"/>
  <c r="AB10" i="17"/>
  <c r="S12" i="17"/>
  <c r="R12" i="17"/>
  <c r="AB11" i="17"/>
  <c r="AC11" i="17"/>
  <c r="M9" i="17"/>
  <c r="N9" i="17"/>
  <c r="X9" i="17"/>
  <c r="W9" i="17"/>
  <c r="AH9" i="17"/>
  <c r="AG9" i="17"/>
  <c r="M12" i="17"/>
  <c r="N12" i="17"/>
  <c r="X12" i="17"/>
  <c r="W12" i="17"/>
  <c r="AH12" i="17"/>
  <c r="AG12" i="17"/>
  <c r="N11" i="17"/>
  <c r="M11" i="17"/>
  <c r="R10" i="17"/>
  <c r="S10" i="17"/>
  <c r="X11" i="17"/>
  <c r="W11" i="17"/>
  <c r="AG10" i="17"/>
  <c r="AH10" i="17"/>
  <c r="AC9" i="17"/>
  <c r="AB9" i="17"/>
  <c r="M10" i="17"/>
  <c r="N10" i="17"/>
  <c r="S9" i="17"/>
  <c r="R9" i="17"/>
  <c r="Y12" i="16"/>
  <c r="Y9" i="16"/>
  <c r="AB8" i="16"/>
  <c r="Y11" i="16"/>
  <c r="Y10" i="16"/>
  <c r="AC8" i="16"/>
  <c r="X8" i="16"/>
  <c r="T11" i="16"/>
  <c r="T9" i="16"/>
  <c r="T12" i="16"/>
  <c r="W8" i="16"/>
  <c r="T10" i="16"/>
  <c r="J10" i="16"/>
  <c r="J11" i="16"/>
  <c r="N8" i="16"/>
  <c r="J12" i="16"/>
  <c r="J9" i="16"/>
  <c r="M8" i="16"/>
  <c r="AH8" i="16"/>
  <c r="AI8" i="16" s="1"/>
  <c r="AD12" i="16"/>
  <c r="AD9" i="16"/>
  <c r="AG8" i="16"/>
  <c r="AD10" i="16"/>
  <c r="AD11" i="16"/>
  <c r="O11" i="16"/>
  <c r="O12" i="16"/>
  <c r="O9" i="16"/>
  <c r="R8" i="16"/>
  <c r="O10" i="16"/>
  <c r="S8" i="16"/>
  <c r="O11" i="15"/>
  <c r="O10" i="15"/>
  <c r="S8" i="15"/>
  <c r="O12" i="15"/>
  <c r="O9" i="15"/>
  <c r="R8" i="15"/>
  <c r="N8" i="15"/>
  <c r="J12" i="15"/>
  <c r="J9" i="15"/>
  <c r="M8" i="15"/>
  <c r="J11" i="15"/>
  <c r="J10" i="15"/>
  <c r="Y12" i="15"/>
  <c r="Y9" i="15"/>
  <c r="AB8" i="15"/>
  <c r="Y11" i="15"/>
  <c r="Y10" i="15"/>
  <c r="AC8" i="15"/>
  <c r="AH8" i="15"/>
  <c r="AD12" i="15"/>
  <c r="AD9" i="15"/>
  <c r="AD11" i="15"/>
  <c r="AD10" i="15"/>
  <c r="AG8" i="15"/>
  <c r="T11" i="15"/>
  <c r="T10" i="15"/>
  <c r="X8" i="15"/>
  <c r="T12" i="15"/>
  <c r="T9" i="15"/>
  <c r="W8" i="15"/>
  <c r="O11" i="14"/>
  <c r="O12" i="14"/>
  <c r="O9" i="14"/>
  <c r="R8" i="14"/>
  <c r="S8" i="14"/>
  <c r="O10" i="14"/>
  <c r="J12" i="14"/>
  <c r="M8" i="14"/>
  <c r="J10" i="14"/>
  <c r="N8" i="14"/>
  <c r="J11" i="14"/>
  <c r="J9" i="14"/>
  <c r="T10" i="14"/>
  <c r="X8" i="14"/>
  <c r="T11" i="14"/>
  <c r="T12" i="14"/>
  <c r="T9" i="14"/>
  <c r="W8" i="14"/>
  <c r="Y12" i="14"/>
  <c r="Y9" i="14"/>
  <c r="AB8" i="14"/>
  <c r="Y10" i="14"/>
  <c r="Y11" i="14"/>
  <c r="AC8" i="14"/>
  <c r="AH8" i="14"/>
  <c r="AD12" i="14"/>
  <c r="AG8" i="14"/>
  <c r="AD11" i="14"/>
  <c r="AD10" i="14"/>
  <c r="AD9" i="14"/>
  <c r="Y9" i="12"/>
  <c r="AC7" i="12"/>
  <c r="Y11" i="12"/>
  <c r="Y8" i="12"/>
  <c r="AB7" i="12"/>
  <c r="Y10" i="12"/>
  <c r="O11" i="12"/>
  <c r="O8" i="12"/>
  <c r="R7" i="12"/>
  <c r="O10" i="12"/>
  <c r="O9" i="12"/>
  <c r="S7" i="12"/>
  <c r="X7" i="12"/>
  <c r="T11" i="12"/>
  <c r="T8" i="12"/>
  <c r="W7" i="12"/>
  <c r="T10" i="12"/>
  <c r="T9" i="12"/>
  <c r="J10" i="12"/>
  <c r="J8" i="12"/>
  <c r="N7" i="12"/>
  <c r="M7" i="12"/>
  <c r="J11" i="12"/>
  <c r="J9" i="12"/>
  <c r="AD9" i="12"/>
  <c r="AH7" i="12"/>
  <c r="AD11" i="12"/>
  <c r="AD8" i="12"/>
  <c r="AD10" i="12"/>
  <c r="AG7" i="12"/>
  <c r="AF8" i="11"/>
  <c r="AG8" i="11"/>
  <c r="AF11" i="11"/>
  <c r="AG11" i="11"/>
  <c r="L9" i="11"/>
  <c r="M9" i="11"/>
  <c r="AG10" i="11"/>
  <c r="AF10" i="11"/>
  <c r="M11" i="11"/>
  <c r="L11" i="11"/>
  <c r="AB11" i="11"/>
  <c r="AA11" i="11"/>
  <c r="R11" i="11"/>
  <c r="Q11" i="11"/>
  <c r="V10" i="11"/>
  <c r="W10" i="11"/>
  <c r="L10" i="11"/>
  <c r="M10" i="11"/>
  <c r="R9" i="11"/>
  <c r="Q9" i="11"/>
  <c r="V9" i="11"/>
  <c r="W9" i="11"/>
  <c r="AB9" i="11"/>
  <c r="AA9" i="11"/>
  <c r="AB10" i="11"/>
  <c r="AA10" i="11"/>
  <c r="R10" i="11"/>
  <c r="Q10" i="11"/>
  <c r="V8" i="11"/>
  <c r="W8" i="11"/>
  <c r="V11" i="11"/>
  <c r="W11" i="11"/>
  <c r="AG9" i="11"/>
  <c r="AF9" i="11"/>
  <c r="M8" i="11"/>
  <c r="L8" i="11"/>
  <c r="AB8" i="11"/>
  <c r="AA8" i="11"/>
  <c r="Q8" i="11"/>
  <c r="R8" i="11"/>
  <c r="AI7" i="8"/>
  <c r="W9" i="8"/>
  <c r="X9" i="8"/>
  <c r="S9" i="8"/>
  <c r="R9" i="8"/>
  <c r="AC11" i="8"/>
  <c r="AB11" i="8"/>
  <c r="AH11" i="8"/>
  <c r="AG11" i="8"/>
  <c r="M9" i="8"/>
  <c r="N9" i="8"/>
  <c r="S10" i="8"/>
  <c r="R10" i="8"/>
  <c r="AC9" i="8"/>
  <c r="AB9" i="8"/>
  <c r="AG9" i="8"/>
  <c r="AH9" i="8"/>
  <c r="X10" i="8"/>
  <c r="W10" i="8"/>
  <c r="N10" i="8"/>
  <c r="M10" i="8"/>
  <c r="N8" i="8"/>
  <c r="M8" i="8"/>
  <c r="S11" i="8"/>
  <c r="R11" i="8"/>
  <c r="AG10" i="8"/>
  <c r="AH10" i="8"/>
  <c r="S8" i="8"/>
  <c r="R8" i="8"/>
  <c r="AC8" i="8"/>
  <c r="AB8" i="8"/>
  <c r="W8" i="8"/>
  <c r="X8" i="8"/>
  <c r="AH8" i="8"/>
  <c r="AG8" i="8"/>
  <c r="X11" i="8"/>
  <c r="W11" i="8"/>
  <c r="M11" i="8"/>
  <c r="N11" i="8"/>
  <c r="AC10" i="8"/>
  <c r="AB10" i="8"/>
  <c r="AI8" i="45" l="1"/>
  <c r="AI8" i="42"/>
  <c r="AI8" i="40"/>
  <c r="AI8" i="55"/>
  <c r="W11" i="13"/>
  <c r="X11" i="13"/>
  <c r="AH13" i="13"/>
  <c r="AG13" i="13"/>
  <c r="AC10" i="13"/>
  <c r="AB10" i="13"/>
  <c r="S13" i="13"/>
  <c r="R13" i="13"/>
  <c r="N12" i="13"/>
  <c r="M12" i="13"/>
  <c r="AG10" i="13"/>
  <c r="AH10" i="13"/>
  <c r="AB12" i="13"/>
  <c r="AC12" i="13"/>
  <c r="X12" i="13"/>
  <c r="W12" i="13"/>
  <c r="AC13" i="13"/>
  <c r="AB13" i="13"/>
  <c r="S11" i="13"/>
  <c r="R11" i="13"/>
  <c r="N11" i="13"/>
  <c r="M11" i="13"/>
  <c r="AG12" i="13"/>
  <c r="AH12" i="13"/>
  <c r="S10" i="13"/>
  <c r="R10" i="13"/>
  <c r="X13" i="13"/>
  <c r="W13" i="13"/>
  <c r="M13" i="13"/>
  <c r="N13" i="13"/>
  <c r="X10" i="13"/>
  <c r="W10" i="13"/>
  <c r="AH11" i="13"/>
  <c r="AG11" i="13"/>
  <c r="AC11" i="13"/>
  <c r="AB11" i="13"/>
  <c r="S12" i="13"/>
  <c r="R12" i="13"/>
  <c r="M10" i="13"/>
  <c r="N10" i="13"/>
  <c r="AI7" i="12"/>
  <c r="AH10" i="56"/>
  <c r="AG10" i="56"/>
  <c r="M12" i="56"/>
  <c r="N12" i="56"/>
  <c r="AG11" i="56"/>
  <c r="AH11" i="56"/>
  <c r="N11" i="56"/>
  <c r="M11" i="56"/>
  <c r="AC10" i="56"/>
  <c r="AB10" i="56"/>
  <c r="X9" i="56"/>
  <c r="W9" i="56"/>
  <c r="S9" i="56"/>
  <c r="R9" i="56"/>
  <c r="AC11" i="56"/>
  <c r="AB11" i="56"/>
  <c r="AG9" i="56"/>
  <c r="AH9" i="56"/>
  <c r="S12" i="56"/>
  <c r="R12" i="56"/>
  <c r="X12" i="56"/>
  <c r="W12" i="56"/>
  <c r="AG12" i="56"/>
  <c r="AH12" i="56"/>
  <c r="N10" i="56"/>
  <c r="M10" i="56"/>
  <c r="S10" i="56"/>
  <c r="R10" i="56"/>
  <c r="AC9" i="56"/>
  <c r="AB9" i="56"/>
  <c r="X11" i="56"/>
  <c r="W11" i="56"/>
  <c r="AI8" i="56"/>
  <c r="M9" i="56"/>
  <c r="N9" i="56"/>
  <c r="R11" i="56"/>
  <c r="S11" i="56"/>
  <c r="AB12" i="56"/>
  <c r="AC12" i="56"/>
  <c r="W10" i="56"/>
  <c r="X10" i="56"/>
  <c r="N11" i="55"/>
  <c r="M11" i="55"/>
  <c r="AH10" i="55"/>
  <c r="AG10" i="55"/>
  <c r="X9" i="55"/>
  <c r="W9" i="55"/>
  <c r="R9" i="55"/>
  <c r="S9" i="55"/>
  <c r="AB10" i="55"/>
  <c r="AC10" i="55"/>
  <c r="AG11" i="55"/>
  <c r="AH11" i="55"/>
  <c r="S12" i="55"/>
  <c r="R12" i="55"/>
  <c r="W10" i="55"/>
  <c r="X10" i="55"/>
  <c r="M12" i="55"/>
  <c r="N12" i="55"/>
  <c r="AC11" i="55"/>
  <c r="AB11" i="55"/>
  <c r="AH9" i="55"/>
  <c r="AG9" i="55"/>
  <c r="X12" i="55"/>
  <c r="W12" i="55"/>
  <c r="S10" i="55"/>
  <c r="R10" i="55"/>
  <c r="AC9" i="55"/>
  <c r="AB9" i="55"/>
  <c r="M9" i="55"/>
  <c r="N9" i="55"/>
  <c r="AH12" i="55"/>
  <c r="AG12" i="55"/>
  <c r="X11" i="55"/>
  <c r="W11" i="55"/>
  <c r="S11" i="55"/>
  <c r="R11" i="55"/>
  <c r="N10" i="55"/>
  <c r="M10" i="55"/>
  <c r="AC12" i="55"/>
  <c r="AB12" i="55"/>
  <c r="N11" i="47"/>
  <c r="M11" i="47"/>
  <c r="X9" i="47"/>
  <c r="W9" i="47"/>
  <c r="AG11" i="47"/>
  <c r="AH11" i="47"/>
  <c r="AC10" i="47"/>
  <c r="AB10" i="47"/>
  <c r="W10" i="47"/>
  <c r="X10" i="47"/>
  <c r="AH10" i="47"/>
  <c r="AG10" i="47"/>
  <c r="AC11" i="47"/>
  <c r="AB11" i="47"/>
  <c r="M9" i="47"/>
  <c r="N9" i="47"/>
  <c r="S9" i="47"/>
  <c r="R9" i="47"/>
  <c r="AH9" i="47"/>
  <c r="AG9" i="47"/>
  <c r="M12" i="47"/>
  <c r="N12" i="47"/>
  <c r="S12" i="47"/>
  <c r="R12" i="47"/>
  <c r="X12" i="47"/>
  <c r="W12" i="47"/>
  <c r="S10" i="47"/>
  <c r="R10" i="47"/>
  <c r="AG12" i="47"/>
  <c r="AH12" i="47"/>
  <c r="AC9" i="47"/>
  <c r="AB9" i="47"/>
  <c r="M10" i="47"/>
  <c r="N10" i="47"/>
  <c r="S11" i="47"/>
  <c r="R11" i="47"/>
  <c r="W11" i="47"/>
  <c r="X11" i="47"/>
  <c r="AI8" i="47"/>
  <c r="AC12" i="47"/>
  <c r="AB12" i="47"/>
  <c r="N11" i="45"/>
  <c r="M11" i="45"/>
  <c r="AC10" i="45"/>
  <c r="AB10" i="45"/>
  <c r="S9" i="45"/>
  <c r="R9" i="45"/>
  <c r="X12" i="45"/>
  <c r="W12" i="45"/>
  <c r="AC11" i="45"/>
  <c r="AB11" i="45"/>
  <c r="AG11" i="45"/>
  <c r="AH11" i="45"/>
  <c r="M9" i="45"/>
  <c r="N9" i="45"/>
  <c r="S12" i="45"/>
  <c r="R12" i="45"/>
  <c r="W10" i="45"/>
  <c r="X10" i="45"/>
  <c r="AH9" i="45"/>
  <c r="AG9" i="45"/>
  <c r="M12" i="45"/>
  <c r="N12" i="45"/>
  <c r="AG12" i="45"/>
  <c r="AH12" i="45"/>
  <c r="S10" i="45"/>
  <c r="R10" i="45"/>
  <c r="X9" i="45"/>
  <c r="W9" i="45"/>
  <c r="AC9" i="45"/>
  <c r="AB9" i="45"/>
  <c r="AH10" i="45"/>
  <c r="AG10" i="45"/>
  <c r="M10" i="45"/>
  <c r="N10" i="45"/>
  <c r="S11" i="45"/>
  <c r="R11" i="45"/>
  <c r="W11" i="45"/>
  <c r="X11" i="45"/>
  <c r="AC12" i="45"/>
  <c r="AB12" i="45"/>
  <c r="N11" i="44"/>
  <c r="M11" i="44"/>
  <c r="X9" i="44"/>
  <c r="W9" i="44"/>
  <c r="AC10" i="44"/>
  <c r="AB10" i="44"/>
  <c r="AH10" i="44"/>
  <c r="AG10" i="44"/>
  <c r="S9" i="44"/>
  <c r="R9" i="44"/>
  <c r="X12" i="44"/>
  <c r="W12" i="44"/>
  <c r="AG11" i="44"/>
  <c r="AH11" i="44"/>
  <c r="M9" i="44"/>
  <c r="N9" i="44"/>
  <c r="S12" i="44"/>
  <c r="R12" i="44"/>
  <c r="AC11" i="44"/>
  <c r="AB11" i="44"/>
  <c r="M12" i="44"/>
  <c r="N12" i="44"/>
  <c r="W10" i="44"/>
  <c r="X10" i="44"/>
  <c r="AH9" i="44"/>
  <c r="AG9" i="44"/>
  <c r="R10" i="44"/>
  <c r="S10" i="44"/>
  <c r="AC9" i="44"/>
  <c r="AB9" i="44"/>
  <c r="AH12" i="44"/>
  <c r="AG12" i="44"/>
  <c r="N10" i="44"/>
  <c r="M10" i="44"/>
  <c r="S11" i="44"/>
  <c r="R11" i="44"/>
  <c r="X11" i="44"/>
  <c r="W11" i="44"/>
  <c r="AC12" i="44"/>
  <c r="AB12" i="44"/>
  <c r="AI8" i="44"/>
  <c r="AH10" i="42"/>
  <c r="AG10" i="42"/>
  <c r="AC10" i="42"/>
  <c r="AB10" i="42"/>
  <c r="N11" i="42"/>
  <c r="M11" i="42"/>
  <c r="S9" i="42"/>
  <c r="R9" i="42"/>
  <c r="X9" i="42"/>
  <c r="W9" i="42"/>
  <c r="M12" i="42"/>
  <c r="N12" i="42"/>
  <c r="AC11" i="42"/>
  <c r="AB11" i="42"/>
  <c r="S12" i="42"/>
  <c r="R12" i="42"/>
  <c r="AH9" i="42"/>
  <c r="AG9" i="42"/>
  <c r="X12" i="42"/>
  <c r="W12" i="42"/>
  <c r="S10" i="42"/>
  <c r="R10" i="42"/>
  <c r="AH12" i="42"/>
  <c r="AG12" i="42"/>
  <c r="AC9" i="42"/>
  <c r="AB9" i="42"/>
  <c r="M9" i="42"/>
  <c r="N9" i="42"/>
  <c r="AG11" i="42"/>
  <c r="AH11" i="42"/>
  <c r="W10" i="42"/>
  <c r="X10" i="42"/>
  <c r="AC12" i="42"/>
  <c r="AB12" i="42"/>
  <c r="M10" i="42"/>
  <c r="N10" i="42"/>
  <c r="R11" i="42"/>
  <c r="S11" i="42"/>
  <c r="W11" i="42"/>
  <c r="X11" i="42"/>
  <c r="AH10" i="40"/>
  <c r="AG10" i="40"/>
  <c r="N11" i="40"/>
  <c r="M11" i="40"/>
  <c r="AC10" i="40"/>
  <c r="AB10" i="40"/>
  <c r="AG11" i="40"/>
  <c r="AH11" i="40"/>
  <c r="S9" i="40"/>
  <c r="R9" i="40"/>
  <c r="M9" i="40"/>
  <c r="N9" i="40"/>
  <c r="S12" i="40"/>
  <c r="R12" i="40"/>
  <c r="X12" i="40"/>
  <c r="W12" i="40"/>
  <c r="AC11" i="40"/>
  <c r="AB11" i="40"/>
  <c r="X9" i="40"/>
  <c r="W9" i="40"/>
  <c r="AH9" i="40"/>
  <c r="AG9" i="40"/>
  <c r="M12" i="40"/>
  <c r="N12" i="40"/>
  <c r="AH12" i="40"/>
  <c r="AG12" i="40"/>
  <c r="R10" i="40"/>
  <c r="S10" i="40"/>
  <c r="W10" i="40"/>
  <c r="X10" i="40"/>
  <c r="AC9" i="40"/>
  <c r="AB9" i="40"/>
  <c r="N10" i="40"/>
  <c r="M10" i="40"/>
  <c r="S11" i="40"/>
  <c r="R11" i="40"/>
  <c r="X11" i="40"/>
  <c r="W11" i="40"/>
  <c r="AC12" i="40"/>
  <c r="AB12" i="40"/>
  <c r="AH10" i="32"/>
  <c r="AG10" i="32"/>
  <c r="AG11" i="32"/>
  <c r="AH11" i="32"/>
  <c r="AC10" i="32"/>
  <c r="AB10" i="32"/>
  <c r="W10" i="32"/>
  <c r="X10" i="32"/>
  <c r="AC11" i="32"/>
  <c r="AB11" i="32"/>
  <c r="AH9" i="32"/>
  <c r="AG9" i="32"/>
  <c r="N11" i="32"/>
  <c r="M11" i="32"/>
  <c r="S12" i="32"/>
  <c r="R12" i="32"/>
  <c r="M12" i="32"/>
  <c r="N12" i="32"/>
  <c r="X9" i="32"/>
  <c r="W9" i="32"/>
  <c r="AG12" i="32"/>
  <c r="AH12" i="32"/>
  <c r="AC9" i="32"/>
  <c r="AB9" i="32"/>
  <c r="R10" i="32"/>
  <c r="S10" i="32"/>
  <c r="X12" i="32"/>
  <c r="W12" i="32"/>
  <c r="M9" i="32"/>
  <c r="N9" i="32"/>
  <c r="S9" i="32"/>
  <c r="R9" i="32"/>
  <c r="W11" i="32"/>
  <c r="X11" i="32"/>
  <c r="AI8" i="32"/>
  <c r="M10" i="32"/>
  <c r="N10" i="32"/>
  <c r="AC12" i="32"/>
  <c r="AB12" i="32"/>
  <c r="S11" i="32"/>
  <c r="R11" i="32"/>
  <c r="M11" i="29"/>
  <c r="N11" i="29"/>
  <c r="AH10" i="29"/>
  <c r="AG10" i="29"/>
  <c r="AC10" i="29"/>
  <c r="AB10" i="29"/>
  <c r="W9" i="29"/>
  <c r="X9" i="29"/>
  <c r="AC11" i="29"/>
  <c r="AB11" i="29"/>
  <c r="AG9" i="29"/>
  <c r="AH9" i="29"/>
  <c r="N10" i="29"/>
  <c r="M10" i="29"/>
  <c r="AG11" i="29"/>
  <c r="AH11" i="29"/>
  <c r="S9" i="29"/>
  <c r="R9" i="29"/>
  <c r="M9" i="29"/>
  <c r="N9" i="29"/>
  <c r="S12" i="29"/>
  <c r="R12" i="29"/>
  <c r="X12" i="29"/>
  <c r="W12" i="29"/>
  <c r="S10" i="29"/>
  <c r="R10" i="29"/>
  <c r="AG12" i="29"/>
  <c r="AH12" i="29"/>
  <c r="AB9" i="29"/>
  <c r="AC9" i="29"/>
  <c r="W10" i="29"/>
  <c r="X10" i="29"/>
  <c r="S11" i="29"/>
  <c r="R11" i="29"/>
  <c r="AI8" i="29"/>
  <c r="AC12" i="29"/>
  <c r="AB12" i="29"/>
  <c r="X11" i="29"/>
  <c r="W11" i="29"/>
  <c r="M12" i="29"/>
  <c r="N12" i="29"/>
  <c r="AH9" i="28"/>
  <c r="AG9" i="28"/>
  <c r="M12" i="28"/>
  <c r="N12" i="28"/>
  <c r="S10" i="28"/>
  <c r="R10" i="28"/>
  <c r="W10" i="28"/>
  <c r="X10" i="28"/>
  <c r="AC9" i="28"/>
  <c r="AB9" i="28"/>
  <c r="S11" i="28"/>
  <c r="R11" i="28"/>
  <c r="X11" i="28"/>
  <c r="W11" i="28"/>
  <c r="AC12" i="28"/>
  <c r="AB12" i="28"/>
  <c r="N10" i="28"/>
  <c r="M10" i="28"/>
  <c r="AG10" i="28"/>
  <c r="AH10" i="28"/>
  <c r="N11" i="28"/>
  <c r="M11" i="28"/>
  <c r="S9" i="28"/>
  <c r="R9" i="28"/>
  <c r="W9" i="28"/>
  <c r="X9" i="28"/>
  <c r="AC10" i="28"/>
  <c r="AB10" i="28"/>
  <c r="AG11" i="28"/>
  <c r="AH11" i="28"/>
  <c r="S12" i="28"/>
  <c r="R12" i="28"/>
  <c r="X12" i="28"/>
  <c r="W12" i="28"/>
  <c r="AC11" i="28"/>
  <c r="AB11" i="28"/>
  <c r="AH12" i="28"/>
  <c r="AG12" i="28"/>
  <c r="M9" i="28"/>
  <c r="N9" i="28"/>
  <c r="AG11" i="16"/>
  <c r="AH11" i="16"/>
  <c r="W10" i="16"/>
  <c r="X10" i="16"/>
  <c r="S10" i="16"/>
  <c r="R10" i="16"/>
  <c r="M12" i="16"/>
  <c r="N12" i="16"/>
  <c r="X12" i="16"/>
  <c r="W12" i="16"/>
  <c r="AC11" i="16"/>
  <c r="AB11" i="16"/>
  <c r="M9" i="16"/>
  <c r="N9" i="16"/>
  <c r="S9" i="16"/>
  <c r="R9" i="16"/>
  <c r="AG9" i="16"/>
  <c r="AH9" i="16"/>
  <c r="X9" i="16"/>
  <c r="W9" i="16"/>
  <c r="AH10" i="16"/>
  <c r="AG10" i="16"/>
  <c r="AC10" i="16"/>
  <c r="AB10" i="16"/>
  <c r="S12" i="16"/>
  <c r="R12" i="16"/>
  <c r="AH12" i="16"/>
  <c r="AG12" i="16"/>
  <c r="N11" i="16"/>
  <c r="M11" i="16"/>
  <c r="W11" i="16"/>
  <c r="X11" i="16"/>
  <c r="AC9" i="16"/>
  <c r="AB9" i="16"/>
  <c r="S11" i="16"/>
  <c r="R11" i="16"/>
  <c r="M10" i="16"/>
  <c r="N10" i="16"/>
  <c r="AC12" i="16"/>
  <c r="AB12" i="16"/>
  <c r="M12" i="15"/>
  <c r="N12" i="15"/>
  <c r="W9" i="15"/>
  <c r="X9" i="15"/>
  <c r="AH10" i="15"/>
  <c r="AG10" i="15"/>
  <c r="AC10" i="15"/>
  <c r="AB10" i="15"/>
  <c r="M11" i="15"/>
  <c r="N11" i="15"/>
  <c r="S9" i="15"/>
  <c r="R9" i="15"/>
  <c r="AB9" i="15"/>
  <c r="AC9" i="15"/>
  <c r="N10" i="15"/>
  <c r="M10" i="15"/>
  <c r="X12" i="15"/>
  <c r="W12" i="15"/>
  <c r="AG11" i="15"/>
  <c r="AH11" i="15"/>
  <c r="AC11" i="15"/>
  <c r="AB11" i="15"/>
  <c r="S12" i="15"/>
  <c r="R12" i="15"/>
  <c r="AH9" i="15"/>
  <c r="AG9" i="15"/>
  <c r="M9" i="15"/>
  <c r="N9" i="15"/>
  <c r="W10" i="15"/>
  <c r="X10" i="15"/>
  <c r="S10" i="15"/>
  <c r="R10" i="15"/>
  <c r="AH12" i="15"/>
  <c r="AG12" i="15"/>
  <c r="X11" i="15"/>
  <c r="W11" i="15"/>
  <c r="AC12" i="15"/>
  <c r="AB12" i="15"/>
  <c r="S11" i="15"/>
  <c r="R11" i="15"/>
  <c r="M10" i="14"/>
  <c r="N10" i="14"/>
  <c r="AH12" i="14"/>
  <c r="AG12" i="14"/>
  <c r="AB9" i="14"/>
  <c r="AC9" i="14"/>
  <c r="AC12" i="14"/>
  <c r="AB12" i="14"/>
  <c r="W10" i="14"/>
  <c r="X10" i="14"/>
  <c r="M12" i="14"/>
  <c r="N12" i="14"/>
  <c r="S10" i="14"/>
  <c r="R10" i="14"/>
  <c r="AH10" i="14"/>
  <c r="AG10" i="14"/>
  <c r="AC11" i="14"/>
  <c r="AB11" i="14"/>
  <c r="X9" i="14"/>
  <c r="W9" i="14"/>
  <c r="M11" i="14"/>
  <c r="N11" i="14"/>
  <c r="W11" i="14"/>
  <c r="X11" i="14"/>
  <c r="S9" i="14"/>
  <c r="R9" i="14"/>
  <c r="S12" i="14"/>
  <c r="R12" i="14"/>
  <c r="S11" i="14"/>
  <c r="R11" i="14"/>
  <c r="AG9" i="14"/>
  <c r="AH9" i="14"/>
  <c r="M9" i="14"/>
  <c r="N9" i="14"/>
  <c r="AG11" i="14"/>
  <c r="AH11" i="14"/>
  <c r="AC10" i="14"/>
  <c r="AB10" i="14"/>
  <c r="X12" i="14"/>
  <c r="W12" i="14"/>
  <c r="AG8" i="12"/>
  <c r="AH8" i="12"/>
  <c r="S10" i="12"/>
  <c r="R10" i="12"/>
  <c r="AC8" i="12"/>
  <c r="AB8" i="12"/>
  <c r="AG11" i="12"/>
  <c r="AH11" i="12"/>
  <c r="X8" i="12"/>
  <c r="W8" i="12"/>
  <c r="AC11" i="12"/>
  <c r="AB11" i="12"/>
  <c r="N8" i="12"/>
  <c r="M8" i="12"/>
  <c r="X11" i="12"/>
  <c r="W11" i="12"/>
  <c r="S8" i="12"/>
  <c r="R8" i="12"/>
  <c r="AH9" i="12"/>
  <c r="AG9" i="12"/>
  <c r="N10" i="12"/>
  <c r="M10" i="12"/>
  <c r="S11" i="12"/>
  <c r="R11" i="12"/>
  <c r="AC9" i="12"/>
  <c r="AB9" i="12"/>
  <c r="M9" i="12"/>
  <c r="N9" i="12"/>
  <c r="X9" i="12"/>
  <c r="W9" i="12"/>
  <c r="AC10" i="12"/>
  <c r="AB10" i="12"/>
  <c r="AH10" i="12"/>
  <c r="AG10" i="12"/>
  <c r="N11" i="12"/>
  <c r="M11" i="12"/>
  <c r="W10" i="12"/>
  <c r="X10" i="12"/>
  <c r="S9" i="12"/>
  <c r="R9" i="12"/>
  <c r="C33" i="6" l="1"/>
  <c r="D31" i="6"/>
  <c r="D30" i="6"/>
  <c r="D29" i="6"/>
  <c r="D28" i="6"/>
  <c r="D27" i="6"/>
  <c r="D26" i="6"/>
  <c r="D25" i="6"/>
  <c r="D24" i="6"/>
  <c r="D23" i="6"/>
  <c r="D22" i="6"/>
  <c r="D21" i="6"/>
  <c r="D20" i="6"/>
  <c r="D19" i="6"/>
  <c r="D18" i="6"/>
  <c r="D17" i="6"/>
  <c r="D16" i="6"/>
  <c r="D15" i="6"/>
  <c r="D14" i="6"/>
  <c r="D13" i="6"/>
  <c r="D12" i="6"/>
  <c r="D11" i="6"/>
  <c r="D10" i="6"/>
  <c r="D9" i="6"/>
  <c r="D8" i="6"/>
  <c r="C32" i="7"/>
  <c r="D30" i="7"/>
  <c r="D29" i="7"/>
  <c r="D28" i="7"/>
  <c r="D27" i="7"/>
  <c r="D26" i="7"/>
  <c r="D25" i="7"/>
  <c r="D24" i="7"/>
  <c r="D23" i="7"/>
  <c r="D22" i="7"/>
  <c r="D21" i="7"/>
  <c r="D20" i="7"/>
  <c r="D19" i="7"/>
  <c r="D18" i="7"/>
  <c r="D17" i="7"/>
  <c r="D16" i="7"/>
  <c r="D15" i="7"/>
  <c r="D14" i="7"/>
  <c r="D13" i="7"/>
  <c r="D12" i="7"/>
  <c r="D11" i="7"/>
  <c r="D10" i="7"/>
  <c r="D9" i="7"/>
  <c r="D8" i="7"/>
  <c r="D7" i="7"/>
  <c r="D37" i="6" l="1"/>
  <c r="D43" i="6"/>
  <c r="D44" i="6"/>
  <c r="D36" i="6"/>
  <c r="H8" i="6" s="1"/>
  <c r="I8" i="6" s="1"/>
  <c r="D33" i="6"/>
  <c r="D36" i="7"/>
  <c r="P7" i="7" s="1"/>
  <c r="D35" i="7"/>
  <c r="D42" i="7"/>
  <c r="C42" i="7" s="1"/>
  <c r="D43" i="7"/>
  <c r="C43" i="7" s="1"/>
  <c r="D41" i="7"/>
  <c r="D44" i="7" s="1"/>
  <c r="F46" i="7" s="1"/>
  <c r="D32" i="7"/>
  <c r="D42" i="6"/>
  <c r="V7" i="7"/>
  <c r="AF7" i="7"/>
  <c r="L7" i="7"/>
  <c r="Q7" i="7"/>
  <c r="H7" i="7"/>
  <c r="I7" i="7" s="1"/>
  <c r="P8" i="6"/>
  <c r="AE8" i="6"/>
  <c r="K8" i="6"/>
  <c r="U8" i="6"/>
  <c r="Z8" i="6"/>
  <c r="V8" i="6"/>
  <c r="AA8" i="6"/>
  <c r="C32" i="59"/>
  <c r="D30" i="59"/>
  <c r="D29" i="59"/>
  <c r="D28" i="59"/>
  <c r="D27" i="59"/>
  <c r="D26" i="59"/>
  <c r="D25" i="59"/>
  <c r="D24" i="59"/>
  <c r="D23" i="59"/>
  <c r="D22" i="59"/>
  <c r="D21" i="59"/>
  <c r="D20" i="59"/>
  <c r="D19" i="59"/>
  <c r="D18" i="59"/>
  <c r="D17" i="59"/>
  <c r="D16" i="59"/>
  <c r="D15" i="59"/>
  <c r="D14" i="59"/>
  <c r="D13" i="59"/>
  <c r="D12" i="59"/>
  <c r="D35" i="59" s="1"/>
  <c r="D11" i="59"/>
  <c r="D10" i="59"/>
  <c r="D9" i="59"/>
  <c r="D8" i="59"/>
  <c r="D7" i="59"/>
  <c r="C34" i="19"/>
  <c r="D32" i="19"/>
  <c r="D31" i="19"/>
  <c r="D30" i="19"/>
  <c r="D29" i="19"/>
  <c r="D28" i="19"/>
  <c r="D27" i="19"/>
  <c r="D26" i="19"/>
  <c r="D25" i="19"/>
  <c r="D24" i="19"/>
  <c r="D23" i="19"/>
  <c r="D22" i="19"/>
  <c r="D21" i="19"/>
  <c r="D20" i="19"/>
  <c r="D19" i="19"/>
  <c r="D18" i="19"/>
  <c r="D17" i="19"/>
  <c r="D16" i="19"/>
  <c r="D15" i="19"/>
  <c r="D14" i="19"/>
  <c r="D13" i="19"/>
  <c r="D12" i="19"/>
  <c r="D11" i="19"/>
  <c r="D10" i="19"/>
  <c r="D9" i="19"/>
  <c r="C32" i="38"/>
  <c r="D30" i="38"/>
  <c r="D29" i="38"/>
  <c r="D28" i="38"/>
  <c r="D27" i="38"/>
  <c r="D26" i="38"/>
  <c r="D25" i="38"/>
  <c r="D24" i="38"/>
  <c r="D23" i="38"/>
  <c r="D22" i="38"/>
  <c r="D21" i="38"/>
  <c r="D20" i="38"/>
  <c r="D19" i="38"/>
  <c r="D18" i="38"/>
  <c r="D17" i="38"/>
  <c r="D16" i="38"/>
  <c r="D15" i="38"/>
  <c r="D14" i="38"/>
  <c r="D41" i="38" s="1"/>
  <c r="D13" i="38"/>
  <c r="D12" i="38"/>
  <c r="D11" i="38"/>
  <c r="D10" i="38"/>
  <c r="D9" i="38"/>
  <c r="D8" i="38"/>
  <c r="D7" i="38"/>
  <c r="D38" i="6" l="1"/>
  <c r="C44" i="6"/>
  <c r="L8" i="6"/>
  <c r="C43" i="6"/>
  <c r="Q8" i="6"/>
  <c r="Q10" i="6" s="1"/>
  <c r="AF8" i="6"/>
  <c r="AF11" i="6" s="1"/>
  <c r="D37" i="7"/>
  <c r="K7" i="7"/>
  <c r="C41" i="7"/>
  <c r="AA7" i="7"/>
  <c r="AA8" i="7" s="1"/>
  <c r="U7" i="7"/>
  <c r="U10" i="7" s="1"/>
  <c r="AE7" i="7"/>
  <c r="AE9" i="7" s="1"/>
  <c r="Z7" i="7"/>
  <c r="D45" i="6"/>
  <c r="F47" i="6" s="1"/>
  <c r="C42" i="6"/>
  <c r="AE8" i="7"/>
  <c r="AE10" i="7"/>
  <c r="L11" i="7"/>
  <c r="L8" i="7"/>
  <c r="L9" i="7"/>
  <c r="L10" i="7"/>
  <c r="K9" i="7"/>
  <c r="K11" i="7"/>
  <c r="K8" i="7"/>
  <c r="K10" i="7"/>
  <c r="J7" i="7"/>
  <c r="O7" i="7"/>
  <c r="T7" i="7"/>
  <c r="Y7" i="7"/>
  <c r="AD7" i="7"/>
  <c r="AF10" i="7"/>
  <c r="AF8" i="7"/>
  <c r="AF9" i="7"/>
  <c r="AF11" i="7"/>
  <c r="Z10" i="7"/>
  <c r="Z11" i="7"/>
  <c r="Z9" i="7"/>
  <c r="Z8" i="7"/>
  <c r="Q9" i="7"/>
  <c r="Q11" i="7"/>
  <c r="Q8" i="7"/>
  <c r="Q10" i="7"/>
  <c r="C44" i="7"/>
  <c r="AA10" i="7"/>
  <c r="AA9" i="7"/>
  <c r="AA11" i="7"/>
  <c r="U8" i="7"/>
  <c r="V9" i="7"/>
  <c r="V11" i="7"/>
  <c r="V8" i="7"/>
  <c r="V10" i="7"/>
  <c r="P9" i="7"/>
  <c r="P11" i="7"/>
  <c r="P8" i="7"/>
  <c r="P10" i="7"/>
  <c r="AF10" i="6"/>
  <c r="AA11" i="6"/>
  <c r="AA10" i="6"/>
  <c r="AA12" i="6"/>
  <c r="AA9" i="6"/>
  <c r="O8" i="6"/>
  <c r="T8" i="6"/>
  <c r="AD8" i="6"/>
  <c r="J8" i="6"/>
  <c r="Y8" i="6"/>
  <c r="V12" i="6"/>
  <c r="V9" i="6"/>
  <c r="V11" i="6"/>
  <c r="V10" i="6"/>
  <c r="U11" i="6"/>
  <c r="U10" i="6"/>
  <c r="U12" i="6"/>
  <c r="U9" i="6"/>
  <c r="K10" i="6"/>
  <c r="K12" i="6"/>
  <c r="K9" i="6"/>
  <c r="K11" i="6"/>
  <c r="Z10" i="6"/>
  <c r="Z12" i="6"/>
  <c r="Z9" i="6"/>
  <c r="Z11" i="6"/>
  <c r="AE11" i="6"/>
  <c r="AE10" i="6"/>
  <c r="AE12" i="6"/>
  <c r="AE9" i="6"/>
  <c r="L11" i="6"/>
  <c r="L10" i="6"/>
  <c r="L12" i="6"/>
  <c r="L9" i="6"/>
  <c r="P9" i="6"/>
  <c r="P11" i="6"/>
  <c r="P10" i="6"/>
  <c r="P12" i="6"/>
  <c r="D32" i="59"/>
  <c r="D35" i="38"/>
  <c r="D36" i="59"/>
  <c r="D34" i="19"/>
  <c r="D43" i="19"/>
  <c r="C43" i="19" s="1"/>
  <c r="D44" i="19"/>
  <c r="C44" i="19" s="1"/>
  <c r="D38" i="19"/>
  <c r="K9" i="19" s="1"/>
  <c r="AE9" i="19"/>
  <c r="D45" i="19"/>
  <c r="C45" i="19" s="1"/>
  <c r="P9" i="19"/>
  <c r="D37" i="19"/>
  <c r="D32" i="38"/>
  <c r="D42" i="38"/>
  <c r="D36" i="38"/>
  <c r="K7" i="38" s="1"/>
  <c r="D43" i="38"/>
  <c r="C43" i="38" s="1"/>
  <c r="AE7" i="38"/>
  <c r="C42" i="38"/>
  <c r="D37" i="38"/>
  <c r="H7" i="38"/>
  <c r="I7" i="38" s="1"/>
  <c r="C41" i="38"/>
  <c r="D30" i="9"/>
  <c r="D29" i="9"/>
  <c r="D28" i="9"/>
  <c r="D27" i="9"/>
  <c r="D26" i="9"/>
  <c r="D25" i="9"/>
  <c r="D24" i="9"/>
  <c r="D23" i="9"/>
  <c r="D22" i="9"/>
  <c r="D21" i="9"/>
  <c r="D20" i="9"/>
  <c r="D19" i="9"/>
  <c r="D18" i="9"/>
  <c r="D17" i="9"/>
  <c r="D16" i="9"/>
  <c r="D15" i="9"/>
  <c r="D14" i="9"/>
  <c r="D13" i="9"/>
  <c r="D12" i="9"/>
  <c r="D11" i="9"/>
  <c r="D10" i="9"/>
  <c r="D9" i="9"/>
  <c r="D8" i="9"/>
  <c r="D7" i="9"/>
  <c r="D30" i="57"/>
  <c r="D29" i="57"/>
  <c r="D28" i="57"/>
  <c r="D27" i="57"/>
  <c r="D26" i="57"/>
  <c r="D25" i="57"/>
  <c r="D24" i="57"/>
  <c r="D23" i="57"/>
  <c r="D22" i="57"/>
  <c r="D21" i="57"/>
  <c r="D20" i="57"/>
  <c r="D19" i="57"/>
  <c r="D42" i="57" s="1"/>
  <c r="C42" i="57" s="1"/>
  <c r="D18" i="57"/>
  <c r="D17" i="57"/>
  <c r="D16" i="57"/>
  <c r="D15" i="57"/>
  <c r="D14" i="57"/>
  <c r="D13" i="57"/>
  <c r="D12" i="57"/>
  <c r="D41" i="57" s="1"/>
  <c r="D11" i="57"/>
  <c r="D43" i="57" s="1"/>
  <c r="C43" i="57" s="1"/>
  <c r="D10" i="57"/>
  <c r="D9" i="57"/>
  <c r="D8" i="57"/>
  <c r="D7" i="57"/>
  <c r="D32" i="57" s="1"/>
  <c r="D30" i="5"/>
  <c r="D29" i="5"/>
  <c r="D28" i="5"/>
  <c r="D27" i="5"/>
  <c r="D26" i="5"/>
  <c r="D25" i="5"/>
  <c r="D24" i="5"/>
  <c r="D23" i="5"/>
  <c r="D22" i="5"/>
  <c r="D21" i="5"/>
  <c r="D20" i="5"/>
  <c r="D19" i="5"/>
  <c r="D18" i="5"/>
  <c r="D17" i="5"/>
  <c r="D16" i="5"/>
  <c r="D15" i="5"/>
  <c r="D14" i="5"/>
  <c r="D13" i="5"/>
  <c r="D12" i="5"/>
  <c r="D11" i="5"/>
  <c r="D10" i="5"/>
  <c r="D9" i="5"/>
  <c r="D8" i="5"/>
  <c r="D7" i="5"/>
  <c r="D30" i="4"/>
  <c r="D29" i="4"/>
  <c r="D28" i="4"/>
  <c r="D27" i="4"/>
  <c r="D26" i="4"/>
  <c r="D25" i="4"/>
  <c r="D24" i="4"/>
  <c r="D23" i="4"/>
  <c r="D22" i="4"/>
  <c r="D21" i="4"/>
  <c r="D20" i="4"/>
  <c r="D19" i="4"/>
  <c r="D18" i="4"/>
  <c r="D17" i="4"/>
  <c r="D16" i="4"/>
  <c r="D15" i="4"/>
  <c r="D14" i="4"/>
  <c r="D13" i="4"/>
  <c r="D12" i="4"/>
  <c r="D11" i="4"/>
  <c r="D10" i="4"/>
  <c r="D9" i="4"/>
  <c r="D8" i="4"/>
  <c r="D7" i="4"/>
  <c r="D31" i="10"/>
  <c r="D30" i="10"/>
  <c r="D29" i="10"/>
  <c r="D28" i="10"/>
  <c r="D27" i="10"/>
  <c r="D26" i="10"/>
  <c r="D25" i="10"/>
  <c r="D24" i="10"/>
  <c r="D23" i="10"/>
  <c r="D22" i="10"/>
  <c r="D21" i="10"/>
  <c r="D20" i="10"/>
  <c r="D19" i="10"/>
  <c r="D18" i="10"/>
  <c r="D17" i="10"/>
  <c r="D16" i="10"/>
  <c r="D15" i="10"/>
  <c r="D14" i="10"/>
  <c r="D13" i="10"/>
  <c r="D12" i="10"/>
  <c r="D11" i="10"/>
  <c r="D10" i="10"/>
  <c r="D9" i="10"/>
  <c r="D8" i="10"/>
  <c r="C32" i="21"/>
  <c r="D30" i="21"/>
  <c r="D29" i="21"/>
  <c r="D28" i="21"/>
  <c r="D27" i="21"/>
  <c r="D26" i="21"/>
  <c r="D25" i="21"/>
  <c r="D24" i="21"/>
  <c r="D23" i="21"/>
  <c r="D22" i="21"/>
  <c r="D21" i="21"/>
  <c r="D20" i="21"/>
  <c r="D19" i="21"/>
  <c r="D18" i="21"/>
  <c r="D17" i="21"/>
  <c r="D16" i="21"/>
  <c r="D15" i="21"/>
  <c r="D14" i="21"/>
  <c r="D13" i="21"/>
  <c r="D12" i="21"/>
  <c r="D11" i="21"/>
  <c r="D10" i="21"/>
  <c r="D9" i="21"/>
  <c r="D8" i="21"/>
  <c r="D7" i="21"/>
  <c r="D7" i="1"/>
  <c r="D8" i="1"/>
  <c r="D9" i="1"/>
  <c r="D10" i="1"/>
  <c r="D11" i="1"/>
  <c r="D12" i="1"/>
  <c r="D13" i="1"/>
  <c r="D14" i="1"/>
  <c r="D15" i="1"/>
  <c r="D16" i="1"/>
  <c r="D17" i="1"/>
  <c r="D18" i="1"/>
  <c r="D19" i="1"/>
  <c r="D20" i="1"/>
  <c r="D21" i="1"/>
  <c r="D22" i="1"/>
  <c r="D23" i="1"/>
  <c r="D24" i="1"/>
  <c r="D25" i="1"/>
  <c r="D26" i="1"/>
  <c r="D27" i="1"/>
  <c r="D28" i="1"/>
  <c r="D29" i="1"/>
  <c r="D30" i="1"/>
  <c r="D30" i="3"/>
  <c r="D29" i="3"/>
  <c r="D28" i="3"/>
  <c r="D27" i="3"/>
  <c r="D26" i="3"/>
  <c r="D25" i="3"/>
  <c r="D24" i="3"/>
  <c r="D23" i="3"/>
  <c r="D22" i="3"/>
  <c r="D21" i="3"/>
  <c r="D20" i="3"/>
  <c r="D19" i="3"/>
  <c r="D18" i="3"/>
  <c r="D17" i="3"/>
  <c r="D16" i="3"/>
  <c r="D15" i="3"/>
  <c r="D14" i="3"/>
  <c r="D13" i="3"/>
  <c r="D12" i="3"/>
  <c r="D11" i="3"/>
  <c r="D10" i="3"/>
  <c r="D9" i="3"/>
  <c r="D8" i="3"/>
  <c r="D7" i="3"/>
  <c r="D30" i="2"/>
  <c r="D29" i="2"/>
  <c r="D28" i="2"/>
  <c r="D27" i="2"/>
  <c r="D26" i="2"/>
  <c r="D25" i="2"/>
  <c r="D24" i="2"/>
  <c r="D23" i="2"/>
  <c r="D22" i="2"/>
  <c r="D21" i="2"/>
  <c r="D20" i="2"/>
  <c r="D19" i="2"/>
  <c r="D18" i="2"/>
  <c r="D17" i="2"/>
  <c r="D16" i="2"/>
  <c r="D15" i="2"/>
  <c r="D41" i="2" s="1"/>
  <c r="D14" i="2"/>
  <c r="D13" i="2"/>
  <c r="D12" i="2"/>
  <c r="D11" i="2"/>
  <c r="D10" i="2"/>
  <c r="D9" i="2"/>
  <c r="D8" i="2"/>
  <c r="D7" i="2"/>
  <c r="Q11" i="6" l="1"/>
  <c r="AF9" i="6"/>
  <c r="Q9" i="6"/>
  <c r="AF12" i="6"/>
  <c r="C45" i="6"/>
  <c r="Q12" i="6"/>
  <c r="U11" i="7"/>
  <c r="AE11" i="7"/>
  <c r="U9" i="7"/>
  <c r="D36" i="5"/>
  <c r="D42" i="2"/>
  <c r="D43" i="2"/>
  <c r="AH7" i="7"/>
  <c r="AD11" i="7"/>
  <c r="AD8" i="7"/>
  <c r="AG7" i="7"/>
  <c r="AD10" i="7"/>
  <c r="AD9" i="7"/>
  <c r="Y11" i="7"/>
  <c r="Y8" i="7"/>
  <c r="AB7" i="7"/>
  <c r="Y10" i="7"/>
  <c r="Y9" i="7"/>
  <c r="AC7" i="7"/>
  <c r="T10" i="7"/>
  <c r="T8" i="7"/>
  <c r="W7" i="7"/>
  <c r="T9" i="7"/>
  <c r="X7" i="7"/>
  <c r="T11" i="7"/>
  <c r="O10" i="7"/>
  <c r="O9" i="7"/>
  <c r="S7" i="7"/>
  <c r="O11" i="7"/>
  <c r="O8" i="7"/>
  <c r="R7" i="7"/>
  <c r="J9" i="7"/>
  <c r="N7" i="7"/>
  <c r="J10" i="7"/>
  <c r="J11" i="7"/>
  <c r="J8" i="7"/>
  <c r="M7" i="7"/>
  <c r="T10" i="6"/>
  <c r="X8" i="6"/>
  <c r="T12" i="6"/>
  <c r="T9" i="6"/>
  <c r="W8" i="6"/>
  <c r="T11" i="6"/>
  <c r="O11" i="6"/>
  <c r="S8" i="6"/>
  <c r="O10" i="6"/>
  <c r="O12" i="6"/>
  <c r="O9" i="6"/>
  <c r="R8" i="6"/>
  <c r="AG8" i="6"/>
  <c r="AD11" i="6"/>
  <c r="AD10" i="6"/>
  <c r="AH8" i="6"/>
  <c r="AD12" i="6"/>
  <c r="AD9" i="6"/>
  <c r="Y9" i="6"/>
  <c r="AB8" i="6"/>
  <c r="Y11" i="6"/>
  <c r="Y10" i="6"/>
  <c r="AC8" i="6"/>
  <c r="Y12" i="6"/>
  <c r="J10" i="6"/>
  <c r="J12" i="6"/>
  <c r="J9" i="6"/>
  <c r="M8" i="6"/>
  <c r="J11" i="6"/>
  <c r="N8" i="6"/>
  <c r="D44" i="57"/>
  <c r="D44" i="2"/>
  <c r="D42" i="3"/>
  <c r="D35" i="1"/>
  <c r="H7" i="1" s="1"/>
  <c r="I7" i="1" s="1"/>
  <c r="D43" i="5"/>
  <c r="D43" i="10"/>
  <c r="D35" i="3"/>
  <c r="H7" i="3" s="1"/>
  <c r="I7" i="3" s="1"/>
  <c r="D35" i="9"/>
  <c r="H7" i="9" s="1"/>
  <c r="I7" i="9" s="1"/>
  <c r="D42" i="9"/>
  <c r="V7" i="9" s="1"/>
  <c r="U7" i="38"/>
  <c r="U11" i="38" s="1"/>
  <c r="V7" i="38"/>
  <c r="D32" i="3"/>
  <c r="D43" i="3"/>
  <c r="D41" i="3"/>
  <c r="D44" i="10"/>
  <c r="D32" i="9"/>
  <c r="D43" i="9"/>
  <c r="Z7" i="38"/>
  <c r="D35" i="5"/>
  <c r="P7" i="38"/>
  <c r="D37" i="59"/>
  <c r="D38" i="59" s="1"/>
  <c r="L9" i="19"/>
  <c r="L11" i="19" s="1"/>
  <c r="U9" i="19"/>
  <c r="U11" i="19" s="1"/>
  <c r="Z9" i="19"/>
  <c r="Z10" i="19" s="1"/>
  <c r="D39" i="19"/>
  <c r="H9" i="19"/>
  <c r="I9" i="19" s="1"/>
  <c r="AA9" i="19"/>
  <c r="AF9" i="19"/>
  <c r="Q9" i="19"/>
  <c r="C46" i="19"/>
  <c r="K13" i="19"/>
  <c r="K12" i="19"/>
  <c r="K10" i="19"/>
  <c r="K11" i="19"/>
  <c r="L13" i="19"/>
  <c r="U12" i="19"/>
  <c r="P12" i="19"/>
  <c r="P10" i="19"/>
  <c r="P13" i="19"/>
  <c r="P11" i="19"/>
  <c r="V9" i="19"/>
  <c r="D46" i="19"/>
  <c r="AE11" i="19"/>
  <c r="AE12" i="19"/>
  <c r="AE10" i="19"/>
  <c r="AE13" i="19"/>
  <c r="C44" i="38"/>
  <c r="L7" i="38"/>
  <c r="L9" i="38" s="1"/>
  <c r="AF7" i="38"/>
  <c r="AF8" i="38" s="1"/>
  <c r="AA7" i="38"/>
  <c r="AA10" i="38" s="1"/>
  <c r="D44" i="38"/>
  <c r="Q7" i="38"/>
  <c r="Q8" i="38" s="1"/>
  <c r="V11" i="38"/>
  <c r="V9" i="38"/>
  <c r="V8" i="38"/>
  <c r="V10" i="38"/>
  <c r="L10" i="38"/>
  <c r="L11" i="38"/>
  <c r="P10" i="38"/>
  <c r="P8" i="38"/>
  <c r="P11" i="38"/>
  <c r="P9" i="38"/>
  <c r="O7" i="38"/>
  <c r="AD7" i="38"/>
  <c r="Y7" i="38"/>
  <c r="T7" i="38"/>
  <c r="J7" i="38"/>
  <c r="AF9" i="38"/>
  <c r="AA11" i="38"/>
  <c r="AA9" i="38"/>
  <c r="K10" i="38"/>
  <c r="K8" i="38"/>
  <c r="K11" i="38"/>
  <c r="K9" i="38"/>
  <c r="Z11" i="38"/>
  <c r="Z9" i="38"/>
  <c r="Z10" i="38"/>
  <c r="Z8" i="38"/>
  <c r="Q9" i="38"/>
  <c r="AE10" i="38"/>
  <c r="AE11" i="38"/>
  <c r="AE9" i="38"/>
  <c r="AE8" i="38"/>
  <c r="K7" i="46"/>
  <c r="C41" i="57"/>
  <c r="C44" i="57" s="1"/>
  <c r="D41" i="59"/>
  <c r="C41" i="59" s="1"/>
  <c r="D42" i="59"/>
  <c r="D43" i="59"/>
  <c r="U7" i="59"/>
  <c r="L7" i="9"/>
  <c r="Q7" i="9"/>
  <c r="D36" i="9"/>
  <c r="D41" i="9"/>
  <c r="D36" i="10"/>
  <c r="H8" i="10" s="1"/>
  <c r="I8" i="10" s="1"/>
  <c r="T8" i="10" s="1"/>
  <c r="T12" i="10" s="1"/>
  <c r="D42" i="10"/>
  <c r="D36" i="57"/>
  <c r="D37" i="57" s="1"/>
  <c r="L7" i="57"/>
  <c r="Q7" i="57"/>
  <c r="D35" i="57"/>
  <c r="P7" i="57"/>
  <c r="H7" i="57"/>
  <c r="I7" i="57" s="1"/>
  <c r="D42" i="5"/>
  <c r="V7" i="5" s="1"/>
  <c r="H7" i="5"/>
  <c r="I7" i="5" s="1"/>
  <c r="D37" i="5"/>
  <c r="U7" i="5"/>
  <c r="AE7" i="5"/>
  <c r="K7" i="5"/>
  <c r="P7" i="5"/>
  <c r="Z7" i="5"/>
  <c r="D32" i="5"/>
  <c r="D41" i="5"/>
  <c r="D44" i="5" s="1"/>
  <c r="D42" i="4"/>
  <c r="D35" i="4"/>
  <c r="H7" i="4" s="1"/>
  <c r="I7" i="4" s="1"/>
  <c r="D36" i="4"/>
  <c r="P7" i="4" s="1"/>
  <c r="D43" i="4"/>
  <c r="V7" i="4" s="1"/>
  <c r="K7" i="4"/>
  <c r="D32" i="4"/>
  <c r="D41" i="4"/>
  <c r="D37" i="10"/>
  <c r="D33" i="10"/>
  <c r="C44" i="10" s="1"/>
  <c r="O8" i="10"/>
  <c r="J8" i="10"/>
  <c r="D36" i="1"/>
  <c r="AE7" i="1" s="1"/>
  <c r="AE11" i="1" s="1"/>
  <c r="D41" i="1"/>
  <c r="D43" i="1"/>
  <c r="D42" i="1"/>
  <c r="D32" i="1"/>
  <c r="D42" i="21"/>
  <c r="D43" i="21"/>
  <c r="V7" i="21" s="1"/>
  <c r="D36" i="21"/>
  <c r="K7" i="21" s="1"/>
  <c r="D35" i="21"/>
  <c r="D32" i="21"/>
  <c r="D41" i="21"/>
  <c r="AE8" i="1"/>
  <c r="AE9" i="1"/>
  <c r="AA7" i="3"/>
  <c r="D36" i="3"/>
  <c r="D37" i="3" s="1"/>
  <c r="D36" i="2"/>
  <c r="D32" i="2"/>
  <c r="C43" i="2" s="1"/>
  <c r="AF7" i="2"/>
  <c r="D35" i="2"/>
  <c r="D30" i="54"/>
  <c r="D29" i="54"/>
  <c r="D28" i="54"/>
  <c r="D27" i="54"/>
  <c r="D26" i="54"/>
  <c r="D25" i="54"/>
  <c r="D24" i="54"/>
  <c r="D23" i="54"/>
  <c r="D22" i="54"/>
  <c r="D21" i="54"/>
  <c r="D20" i="54"/>
  <c r="D19" i="54"/>
  <c r="D18" i="54"/>
  <c r="D17" i="54"/>
  <c r="D16" i="54"/>
  <c r="D15" i="54"/>
  <c r="D14" i="54"/>
  <c r="D13" i="54"/>
  <c r="D12" i="54"/>
  <c r="D11" i="54"/>
  <c r="D10" i="54"/>
  <c r="D9" i="54"/>
  <c r="D8" i="54"/>
  <c r="D7" i="54"/>
  <c r="AI7" i="7" l="1"/>
  <c r="T9" i="10"/>
  <c r="Q7" i="5"/>
  <c r="L7" i="5"/>
  <c r="AF7" i="5"/>
  <c r="L7" i="3"/>
  <c r="L10" i="3" s="1"/>
  <c r="D44" i="3"/>
  <c r="C42" i="2"/>
  <c r="AE10" i="1"/>
  <c r="N9" i="7"/>
  <c r="M9" i="7"/>
  <c r="S10" i="7"/>
  <c r="R10" i="7"/>
  <c r="X10" i="7"/>
  <c r="W10" i="7"/>
  <c r="AC11" i="7"/>
  <c r="AB11" i="7"/>
  <c r="X11" i="7"/>
  <c r="W11" i="7"/>
  <c r="AC9" i="7"/>
  <c r="AB9" i="7"/>
  <c r="N10" i="7"/>
  <c r="M10" i="7"/>
  <c r="AH8" i="7"/>
  <c r="AG8" i="7"/>
  <c r="AH9" i="7"/>
  <c r="AG9" i="7"/>
  <c r="M8" i="7"/>
  <c r="N8" i="7"/>
  <c r="S8" i="7"/>
  <c r="R8" i="7"/>
  <c r="AG10" i="7"/>
  <c r="AH10" i="7"/>
  <c r="M11" i="7"/>
  <c r="N11" i="7"/>
  <c r="S11" i="7"/>
  <c r="R11" i="7"/>
  <c r="W9" i="7"/>
  <c r="X9" i="7"/>
  <c r="AB10" i="7"/>
  <c r="AC10" i="7"/>
  <c r="S9" i="7"/>
  <c r="R9" i="7"/>
  <c r="X8" i="7"/>
  <c r="W8" i="7"/>
  <c r="AC8" i="7"/>
  <c r="AB8" i="7"/>
  <c r="AH11" i="7"/>
  <c r="AG11" i="7"/>
  <c r="N10" i="6"/>
  <c r="M10" i="6"/>
  <c r="AC9" i="6"/>
  <c r="AB9" i="6"/>
  <c r="S11" i="6"/>
  <c r="R11" i="6"/>
  <c r="AC12" i="6"/>
  <c r="AB12" i="6"/>
  <c r="AH9" i="6"/>
  <c r="AG9" i="6"/>
  <c r="W11" i="6"/>
  <c r="X11" i="6"/>
  <c r="N11" i="6"/>
  <c r="M11" i="6"/>
  <c r="AH12" i="6"/>
  <c r="AG12" i="6"/>
  <c r="S9" i="6"/>
  <c r="R9" i="6"/>
  <c r="S12" i="6"/>
  <c r="R12" i="6"/>
  <c r="M9" i="6"/>
  <c r="N9" i="6"/>
  <c r="AC11" i="6"/>
  <c r="AB11" i="6"/>
  <c r="AG10" i="6"/>
  <c r="AH10" i="6"/>
  <c r="S10" i="6"/>
  <c r="R10" i="6"/>
  <c r="X12" i="6"/>
  <c r="W12" i="6"/>
  <c r="W10" i="6"/>
  <c r="X10" i="6"/>
  <c r="AC10" i="6"/>
  <c r="AB10" i="6"/>
  <c r="X9" i="6"/>
  <c r="W9" i="6"/>
  <c r="N12" i="6"/>
  <c r="M12" i="6"/>
  <c r="AH11" i="6"/>
  <c r="AG11" i="6"/>
  <c r="AE7" i="57"/>
  <c r="AF7" i="9"/>
  <c r="AF8" i="9" s="1"/>
  <c r="Q7" i="3"/>
  <c r="T10" i="10"/>
  <c r="K7" i="57"/>
  <c r="D44" i="9"/>
  <c r="AA7" i="9"/>
  <c r="AA9" i="9" s="1"/>
  <c r="U10" i="38"/>
  <c r="C41" i="2"/>
  <c r="AF7" i="3"/>
  <c r="Y8" i="10"/>
  <c r="Y9" i="10" s="1"/>
  <c r="T11" i="10"/>
  <c r="D37" i="4"/>
  <c r="AA7" i="4"/>
  <c r="Z7" i="57"/>
  <c r="Z10" i="57" s="1"/>
  <c r="D37" i="9"/>
  <c r="U9" i="38"/>
  <c r="AA8" i="38"/>
  <c r="U13" i="19"/>
  <c r="Q11" i="38"/>
  <c r="V7" i="3"/>
  <c r="V9" i="3" s="1"/>
  <c r="U8" i="38"/>
  <c r="AD8" i="10"/>
  <c r="U10" i="19"/>
  <c r="L10" i="19"/>
  <c r="L12" i="19"/>
  <c r="Z11" i="19"/>
  <c r="Z13" i="19"/>
  <c r="Z12" i="19"/>
  <c r="AF12" i="19"/>
  <c r="AF10" i="19"/>
  <c r="AF13" i="19"/>
  <c r="AF11" i="19"/>
  <c r="V13" i="19"/>
  <c r="V11" i="19"/>
  <c r="V12" i="19"/>
  <c r="V10" i="19"/>
  <c r="AA12" i="19"/>
  <c r="AA10" i="19"/>
  <c r="AA13" i="19"/>
  <c r="AA11" i="19"/>
  <c r="O9" i="19"/>
  <c r="AD9" i="19"/>
  <c r="J9" i="19"/>
  <c r="Y9" i="19"/>
  <c r="T9" i="19"/>
  <c r="Q13" i="19"/>
  <c r="Q11" i="19"/>
  <c r="Q12" i="19"/>
  <c r="Q10" i="19"/>
  <c r="Q10" i="38"/>
  <c r="AF10" i="38"/>
  <c r="L8" i="38"/>
  <c r="AF11" i="38"/>
  <c r="T10" i="38"/>
  <c r="T8" i="38"/>
  <c r="W7" i="38"/>
  <c r="T9" i="38"/>
  <c r="X7" i="38"/>
  <c r="T11" i="38"/>
  <c r="Y11" i="38"/>
  <c r="AC7" i="38"/>
  <c r="Y10" i="38"/>
  <c r="Y8" i="38"/>
  <c r="AB7" i="38"/>
  <c r="Y9" i="38"/>
  <c r="AD11" i="38"/>
  <c r="AD9" i="38"/>
  <c r="AD8" i="38"/>
  <c r="AH7" i="38"/>
  <c r="AD10" i="38"/>
  <c r="AG7" i="38"/>
  <c r="J11" i="38"/>
  <c r="J9" i="38"/>
  <c r="N7" i="38"/>
  <c r="J10" i="38"/>
  <c r="J8" i="38"/>
  <c r="M7" i="38"/>
  <c r="S7" i="38"/>
  <c r="O11" i="38"/>
  <c r="O9" i="38"/>
  <c r="O10" i="38"/>
  <c r="O8" i="38"/>
  <c r="R7" i="38"/>
  <c r="Z7" i="46"/>
  <c r="Z9" i="46" s="1"/>
  <c r="AA7" i="46"/>
  <c r="AA10" i="46" s="1"/>
  <c r="Q7" i="46"/>
  <c r="Q9" i="46" s="1"/>
  <c r="AF7" i="46"/>
  <c r="AF11" i="46" s="1"/>
  <c r="AE7" i="46"/>
  <c r="AE10" i="46" s="1"/>
  <c r="P7" i="46"/>
  <c r="P8" i="46" s="1"/>
  <c r="U7" i="46"/>
  <c r="U9" i="46" s="1"/>
  <c r="V7" i="46"/>
  <c r="V8" i="46" s="1"/>
  <c r="L7" i="46"/>
  <c r="L11" i="46" s="1"/>
  <c r="K11" i="46"/>
  <c r="K8" i="46"/>
  <c r="K10" i="46"/>
  <c r="K9" i="46"/>
  <c r="Z8" i="46"/>
  <c r="H7" i="46"/>
  <c r="I7" i="46" s="1"/>
  <c r="Q7" i="59"/>
  <c r="Q10" i="59" s="1"/>
  <c r="AA7" i="59"/>
  <c r="AA10" i="59" s="1"/>
  <c r="V7" i="59"/>
  <c r="V8" i="59" s="1"/>
  <c r="C42" i="59"/>
  <c r="C43" i="59"/>
  <c r="P7" i="59"/>
  <c r="P11" i="59" s="1"/>
  <c r="K7" i="59"/>
  <c r="K9" i="59" s="1"/>
  <c r="AE7" i="59"/>
  <c r="AE8" i="59" s="1"/>
  <c r="Z7" i="59"/>
  <c r="Z8" i="59" s="1"/>
  <c r="L7" i="59"/>
  <c r="L10" i="59" s="1"/>
  <c r="AF7" i="59"/>
  <c r="AF9" i="59" s="1"/>
  <c r="D44" i="59"/>
  <c r="F46" i="59" s="1"/>
  <c r="H7" i="59"/>
  <c r="I7" i="59" s="1"/>
  <c r="U9" i="59"/>
  <c r="U11" i="59"/>
  <c r="U8" i="59"/>
  <c r="U10" i="59"/>
  <c r="AA10" i="9"/>
  <c r="AA11" i="9"/>
  <c r="AA8" i="9"/>
  <c r="V11" i="9"/>
  <c r="V8" i="9"/>
  <c r="V9" i="9"/>
  <c r="V10" i="9"/>
  <c r="Q9" i="9"/>
  <c r="Q11" i="9"/>
  <c r="Q8" i="9"/>
  <c r="Q10" i="9"/>
  <c r="L11" i="9"/>
  <c r="L8" i="9"/>
  <c r="L10" i="9"/>
  <c r="L9" i="9"/>
  <c r="U7" i="9"/>
  <c r="Z7" i="9"/>
  <c r="AE7" i="9"/>
  <c r="P7" i="9"/>
  <c r="K7" i="9"/>
  <c r="O7" i="9"/>
  <c r="T7" i="9"/>
  <c r="Y7" i="9"/>
  <c r="AD7" i="9"/>
  <c r="J7" i="9"/>
  <c r="AF10" i="9"/>
  <c r="AF9" i="9"/>
  <c r="D45" i="10"/>
  <c r="C42" i="10"/>
  <c r="C43" i="10"/>
  <c r="D41" i="54"/>
  <c r="D42" i="54"/>
  <c r="D43" i="54"/>
  <c r="V7" i="57"/>
  <c r="V11" i="57" s="1"/>
  <c r="U7" i="57"/>
  <c r="U10" i="57" s="1"/>
  <c r="AF7" i="57"/>
  <c r="AF11" i="57" s="1"/>
  <c r="AA7" i="57"/>
  <c r="AA8" i="57" s="1"/>
  <c r="Q9" i="57"/>
  <c r="Q10" i="57"/>
  <c r="Q11" i="57"/>
  <c r="Q8" i="57"/>
  <c r="AE11" i="57"/>
  <c r="AE8" i="57"/>
  <c r="AE9" i="57"/>
  <c r="AE10" i="57"/>
  <c r="L11" i="57"/>
  <c r="L8" i="57"/>
  <c r="L10" i="57"/>
  <c r="L9" i="57"/>
  <c r="K9" i="57"/>
  <c r="K11" i="57"/>
  <c r="K8" i="57"/>
  <c r="K10" i="57"/>
  <c r="AF10" i="57"/>
  <c r="AF8" i="57"/>
  <c r="AF9" i="57"/>
  <c r="Z9" i="57"/>
  <c r="V9" i="57"/>
  <c r="V8" i="57"/>
  <c r="V10" i="57"/>
  <c r="U8" i="57"/>
  <c r="O7" i="57"/>
  <c r="T7" i="57"/>
  <c r="J7" i="57"/>
  <c r="Y7" i="57"/>
  <c r="AD7" i="57"/>
  <c r="P10" i="57"/>
  <c r="P9" i="57"/>
  <c r="P11" i="57"/>
  <c r="P8" i="57"/>
  <c r="AA7" i="5"/>
  <c r="K8" i="5"/>
  <c r="K11" i="5"/>
  <c r="K10" i="5"/>
  <c r="K9" i="5"/>
  <c r="V9" i="5"/>
  <c r="V11" i="5"/>
  <c r="V8" i="5"/>
  <c r="V10" i="5"/>
  <c r="AE11" i="5"/>
  <c r="AE9" i="5"/>
  <c r="AE8" i="5"/>
  <c r="AE10" i="5"/>
  <c r="Q9" i="5"/>
  <c r="Q10" i="5"/>
  <c r="Q11" i="5"/>
  <c r="Q8" i="5"/>
  <c r="U11" i="5"/>
  <c r="U8" i="5"/>
  <c r="U10" i="5"/>
  <c r="U9" i="5"/>
  <c r="L8" i="5"/>
  <c r="L11" i="5"/>
  <c r="L10" i="5"/>
  <c r="L9" i="5"/>
  <c r="AF10" i="5"/>
  <c r="AF9" i="5"/>
  <c r="AF11" i="5"/>
  <c r="AF8" i="5"/>
  <c r="Z9" i="5"/>
  <c r="Z11" i="5"/>
  <c r="Z8" i="5"/>
  <c r="Z10" i="5"/>
  <c r="T7" i="5"/>
  <c r="AD7" i="5"/>
  <c r="J7" i="5"/>
  <c r="O7" i="5"/>
  <c r="Y7" i="5"/>
  <c r="P11" i="5"/>
  <c r="P8" i="5"/>
  <c r="P10" i="5"/>
  <c r="P9" i="5"/>
  <c r="AA9" i="5"/>
  <c r="AA11" i="5"/>
  <c r="AA8" i="5"/>
  <c r="AA10" i="5"/>
  <c r="L7" i="4"/>
  <c r="L11" i="4" s="1"/>
  <c r="AE7" i="4"/>
  <c r="AE10" i="4" s="1"/>
  <c r="AF7" i="4"/>
  <c r="AF9" i="4" s="1"/>
  <c r="Z7" i="4"/>
  <c r="Z10" i="4" s="1"/>
  <c r="D44" i="4"/>
  <c r="U7" i="4"/>
  <c r="U11" i="4" s="1"/>
  <c r="Q7" i="4"/>
  <c r="Q8" i="4" s="1"/>
  <c r="V9" i="4"/>
  <c r="V11" i="4"/>
  <c r="V8" i="4"/>
  <c r="V10" i="4"/>
  <c r="Q11" i="4"/>
  <c r="Q10" i="4"/>
  <c r="P11" i="4"/>
  <c r="P8" i="4"/>
  <c r="P10" i="4"/>
  <c r="P9" i="4"/>
  <c r="AA10" i="4"/>
  <c r="AA9" i="4"/>
  <c r="AA11" i="4"/>
  <c r="AA8" i="4"/>
  <c r="K8" i="4"/>
  <c r="K11" i="4"/>
  <c r="K10" i="4"/>
  <c r="K9" i="4"/>
  <c r="O7" i="4"/>
  <c r="T7" i="4"/>
  <c r="Y7" i="4"/>
  <c r="AD7" i="4"/>
  <c r="J7" i="4"/>
  <c r="L10" i="4"/>
  <c r="L9" i="4"/>
  <c r="AF8" i="10"/>
  <c r="Q8" i="10"/>
  <c r="S8" i="10" s="1"/>
  <c r="AA8" i="10"/>
  <c r="L8" i="10"/>
  <c r="N8" i="10" s="1"/>
  <c r="V8" i="10"/>
  <c r="U8" i="10"/>
  <c r="AE8" i="10"/>
  <c r="P8" i="10"/>
  <c r="Z8" i="10"/>
  <c r="K8" i="10"/>
  <c r="M8" i="10" s="1"/>
  <c r="D38" i="10"/>
  <c r="AD10" i="10"/>
  <c r="AD9" i="10"/>
  <c r="AD12" i="10"/>
  <c r="AD11" i="10"/>
  <c r="J12" i="10"/>
  <c r="J11" i="10"/>
  <c r="J10" i="10"/>
  <c r="J9" i="10"/>
  <c r="Y10" i="10"/>
  <c r="O12" i="10"/>
  <c r="O11" i="10"/>
  <c r="O10" i="10"/>
  <c r="O9" i="10"/>
  <c r="Z7" i="1"/>
  <c r="Z9" i="1" s="1"/>
  <c r="U7" i="1"/>
  <c r="U10" i="1" s="1"/>
  <c r="L7" i="1"/>
  <c r="L8" i="1" s="1"/>
  <c r="D44" i="1"/>
  <c r="P7" i="1"/>
  <c r="P11" i="1" s="1"/>
  <c r="Q7" i="1"/>
  <c r="Q8" i="1" s="1"/>
  <c r="K7" i="1"/>
  <c r="K8" i="1" s="1"/>
  <c r="D37" i="1"/>
  <c r="V7" i="1"/>
  <c r="V10" i="1" s="1"/>
  <c r="AF7" i="1"/>
  <c r="AF10" i="1" s="1"/>
  <c r="AA7" i="1"/>
  <c r="AA9" i="1" s="1"/>
  <c r="C42" i="21"/>
  <c r="AA7" i="21"/>
  <c r="AA9" i="21" s="1"/>
  <c r="L7" i="21"/>
  <c r="L9" i="21" s="1"/>
  <c r="AF7" i="21"/>
  <c r="AF10" i="21" s="1"/>
  <c r="P7" i="21"/>
  <c r="P9" i="21" s="1"/>
  <c r="Q7" i="21"/>
  <c r="Q8" i="21" s="1"/>
  <c r="AE7" i="21"/>
  <c r="AE11" i="21" s="1"/>
  <c r="Z7" i="21"/>
  <c r="Z8" i="21" s="1"/>
  <c r="U7" i="21"/>
  <c r="U8" i="21" s="1"/>
  <c r="H7" i="21"/>
  <c r="I7" i="21" s="1"/>
  <c r="D37" i="21"/>
  <c r="C43" i="21"/>
  <c r="K9" i="21"/>
  <c r="K11" i="21"/>
  <c r="K8" i="21"/>
  <c r="K10" i="21"/>
  <c r="C41" i="21"/>
  <c r="D44" i="21"/>
  <c r="V10" i="21"/>
  <c r="V9" i="21"/>
  <c r="V11" i="21"/>
  <c r="V8" i="21"/>
  <c r="Y7" i="1"/>
  <c r="T7" i="1"/>
  <c r="O7" i="1"/>
  <c r="J7" i="1"/>
  <c r="AD7" i="1"/>
  <c r="AA9" i="3"/>
  <c r="AA11" i="3"/>
  <c r="AA8" i="3"/>
  <c r="AA10" i="3"/>
  <c r="V11" i="3"/>
  <c r="V10" i="3"/>
  <c r="Q11" i="3"/>
  <c r="Q8" i="3"/>
  <c r="Q10" i="3"/>
  <c r="Q9" i="3"/>
  <c r="AF10" i="3"/>
  <c r="AF11" i="3"/>
  <c r="AF8" i="3"/>
  <c r="AF9" i="3"/>
  <c r="Z7" i="3"/>
  <c r="K7" i="3"/>
  <c r="P7" i="3"/>
  <c r="U7" i="3"/>
  <c r="AE7" i="3"/>
  <c r="O7" i="3"/>
  <c r="T7" i="3"/>
  <c r="AD7" i="3"/>
  <c r="J7" i="3"/>
  <c r="Y7" i="3"/>
  <c r="D37" i="2"/>
  <c r="H7" i="2"/>
  <c r="I7" i="2" s="1"/>
  <c r="AF11" i="2"/>
  <c r="AF8" i="2"/>
  <c r="AF10" i="2"/>
  <c r="AF9" i="2"/>
  <c r="L7" i="2"/>
  <c r="AA7" i="2"/>
  <c r="K7" i="2"/>
  <c r="P7" i="2"/>
  <c r="U7" i="2"/>
  <c r="Z7" i="2"/>
  <c r="AE7" i="2"/>
  <c r="V7" i="2"/>
  <c r="Q7" i="2"/>
  <c r="C42" i="5"/>
  <c r="C43" i="3"/>
  <c r="C43" i="5"/>
  <c r="AA7" i="54"/>
  <c r="C42" i="3"/>
  <c r="D32" i="54"/>
  <c r="C42" i="54" s="1"/>
  <c r="D35" i="54"/>
  <c r="D36" i="54"/>
  <c r="C41" i="3"/>
  <c r="C41" i="5"/>
  <c r="AF11" i="9" l="1"/>
  <c r="AF8" i="4"/>
  <c r="Q9" i="4"/>
  <c r="AE8" i="4"/>
  <c r="AF10" i="4"/>
  <c r="AE11" i="4"/>
  <c r="L8" i="3"/>
  <c r="L11" i="3"/>
  <c r="L9" i="3"/>
  <c r="C44" i="2"/>
  <c r="K10" i="1"/>
  <c r="V8" i="3"/>
  <c r="AA10" i="57"/>
  <c r="Z11" i="57"/>
  <c r="Q8" i="59"/>
  <c r="Y11" i="10"/>
  <c r="U9" i="4"/>
  <c r="U9" i="57"/>
  <c r="Z8" i="57"/>
  <c r="Z11" i="46"/>
  <c r="Y12" i="10"/>
  <c r="AB8" i="10"/>
  <c r="AC8" i="10"/>
  <c r="U8" i="4"/>
  <c r="Z8" i="4"/>
  <c r="L7" i="54"/>
  <c r="U10" i="4"/>
  <c r="AD13" i="19"/>
  <c r="AD11" i="19"/>
  <c r="AH9" i="19"/>
  <c r="AD12" i="19"/>
  <c r="AD10" i="19"/>
  <c r="AG9" i="19"/>
  <c r="Y13" i="19"/>
  <c r="Y11" i="19"/>
  <c r="AC9" i="19"/>
  <c r="Y12" i="19"/>
  <c r="Y10" i="19"/>
  <c r="AB9" i="19"/>
  <c r="J13" i="19"/>
  <c r="J11" i="19"/>
  <c r="N9" i="19"/>
  <c r="J12" i="19"/>
  <c r="J10" i="19"/>
  <c r="M9" i="19"/>
  <c r="T12" i="19"/>
  <c r="T10" i="19"/>
  <c r="W9" i="19"/>
  <c r="T13" i="19"/>
  <c r="T11" i="19"/>
  <c r="X9" i="19"/>
  <c r="S9" i="19"/>
  <c r="O11" i="19"/>
  <c r="O12" i="19"/>
  <c r="O10" i="19"/>
  <c r="R9" i="19"/>
  <c r="O13" i="19"/>
  <c r="AI7" i="38"/>
  <c r="R10" i="38"/>
  <c r="S10" i="38"/>
  <c r="N9" i="38"/>
  <c r="M9" i="38"/>
  <c r="AC9" i="38"/>
  <c r="AB9" i="38"/>
  <c r="W9" i="38"/>
  <c r="X9" i="38"/>
  <c r="R9" i="38"/>
  <c r="S9" i="38"/>
  <c r="N8" i="38"/>
  <c r="M8" i="38"/>
  <c r="N11" i="38"/>
  <c r="M11" i="38"/>
  <c r="AG8" i="38"/>
  <c r="AH8" i="38"/>
  <c r="AC11" i="38"/>
  <c r="AB11" i="38"/>
  <c r="R11" i="38"/>
  <c r="S11" i="38"/>
  <c r="M10" i="38"/>
  <c r="N10" i="38"/>
  <c r="AH9" i="38"/>
  <c r="AG9" i="38"/>
  <c r="AB8" i="38"/>
  <c r="AC8" i="38"/>
  <c r="X11" i="38"/>
  <c r="W11" i="38"/>
  <c r="X8" i="38"/>
  <c r="W8" i="38"/>
  <c r="S8" i="38"/>
  <c r="R8" i="38"/>
  <c r="AH10" i="38"/>
  <c r="AG10" i="38"/>
  <c r="AH11" i="38"/>
  <c r="AG11" i="38"/>
  <c r="AB10" i="38"/>
  <c r="AC10" i="38"/>
  <c r="X10" i="38"/>
  <c r="W10" i="38"/>
  <c r="Z10" i="46"/>
  <c r="Q11" i="46"/>
  <c r="AA9" i="46"/>
  <c r="AA8" i="46"/>
  <c r="AA11" i="46"/>
  <c r="AE11" i="46"/>
  <c r="AE9" i="46"/>
  <c r="AE8" i="46"/>
  <c r="U11" i="46"/>
  <c r="Q10" i="46"/>
  <c r="U10" i="46"/>
  <c r="Q8" i="46"/>
  <c r="AF9" i="46"/>
  <c r="AF10" i="46"/>
  <c r="U8" i="46"/>
  <c r="AF8" i="46"/>
  <c r="V11" i="46"/>
  <c r="P10" i="46"/>
  <c r="L9" i="46"/>
  <c r="P11" i="46"/>
  <c r="P9" i="46"/>
  <c r="L10" i="46"/>
  <c r="L8" i="46"/>
  <c r="V10" i="46"/>
  <c r="V9" i="46"/>
  <c r="O7" i="46"/>
  <c r="T7" i="46"/>
  <c r="Y7" i="46"/>
  <c r="J7" i="46"/>
  <c r="AD7" i="46"/>
  <c r="AA11" i="57"/>
  <c r="AA9" i="57"/>
  <c r="V11" i="59"/>
  <c r="AA8" i="59"/>
  <c r="Q11" i="59"/>
  <c r="P10" i="59"/>
  <c r="L8" i="59"/>
  <c r="Q9" i="59"/>
  <c r="AF8" i="59"/>
  <c r="AF11" i="59"/>
  <c r="AF10" i="59"/>
  <c r="AA11" i="59"/>
  <c r="AA9" i="59"/>
  <c r="P9" i="59"/>
  <c r="L11" i="59"/>
  <c r="V9" i="59"/>
  <c r="P8" i="59"/>
  <c r="V10" i="59"/>
  <c r="L9" i="59"/>
  <c r="C44" i="59"/>
  <c r="K11" i="59"/>
  <c r="Z10" i="59"/>
  <c r="K10" i="59"/>
  <c r="AE10" i="59"/>
  <c r="K8" i="59"/>
  <c r="AE11" i="59"/>
  <c r="Z11" i="59"/>
  <c r="AE9" i="59"/>
  <c r="Z9" i="59"/>
  <c r="O7" i="59"/>
  <c r="T7" i="59"/>
  <c r="Y7" i="59"/>
  <c r="AD7" i="59"/>
  <c r="J7" i="59"/>
  <c r="K9" i="9"/>
  <c r="K11" i="9"/>
  <c r="K8" i="9"/>
  <c r="K10" i="9"/>
  <c r="P9" i="9"/>
  <c r="P11" i="9"/>
  <c r="P8" i="9"/>
  <c r="P10" i="9"/>
  <c r="AE11" i="9"/>
  <c r="AE8" i="9"/>
  <c r="AE10" i="9"/>
  <c r="AE9" i="9"/>
  <c r="Z10" i="9"/>
  <c r="Z9" i="9"/>
  <c r="Z11" i="9"/>
  <c r="Z8" i="9"/>
  <c r="T10" i="9"/>
  <c r="T9" i="9"/>
  <c r="X7" i="9"/>
  <c r="W7" i="9"/>
  <c r="T11" i="9"/>
  <c r="T8" i="9"/>
  <c r="U10" i="9"/>
  <c r="U9" i="9"/>
  <c r="U11" i="9"/>
  <c r="U8" i="9"/>
  <c r="N7" i="9"/>
  <c r="J9" i="9"/>
  <c r="M7" i="9"/>
  <c r="J11" i="9"/>
  <c r="J8" i="9"/>
  <c r="J10" i="9"/>
  <c r="AG7" i="9"/>
  <c r="AD8" i="9"/>
  <c r="AD11" i="9"/>
  <c r="AD10" i="9"/>
  <c r="AD9" i="9"/>
  <c r="AH7" i="9"/>
  <c r="Y11" i="9"/>
  <c r="Y8" i="9"/>
  <c r="Y10" i="9"/>
  <c r="AB7" i="9"/>
  <c r="Y9" i="9"/>
  <c r="AC7" i="9"/>
  <c r="O10" i="9"/>
  <c r="O9" i="9"/>
  <c r="S7" i="9"/>
  <c r="R7" i="9"/>
  <c r="O11" i="9"/>
  <c r="O8" i="9"/>
  <c r="C45" i="10"/>
  <c r="C41" i="54"/>
  <c r="AF7" i="54"/>
  <c r="AF10" i="54" s="1"/>
  <c r="D44" i="54"/>
  <c r="V7" i="54"/>
  <c r="Q7" i="54"/>
  <c r="Q11" i="54" s="1"/>
  <c r="U11" i="57"/>
  <c r="Y11" i="57"/>
  <c r="Y8" i="57"/>
  <c r="Y9" i="57"/>
  <c r="AC7" i="57"/>
  <c r="Y10" i="57"/>
  <c r="AB7" i="57"/>
  <c r="J9" i="57"/>
  <c r="N7" i="57"/>
  <c r="M7" i="57"/>
  <c r="J10" i="57"/>
  <c r="J11" i="57"/>
  <c r="J8" i="57"/>
  <c r="T8" i="57"/>
  <c r="T10" i="57"/>
  <c r="W7" i="57"/>
  <c r="T9" i="57"/>
  <c r="X7" i="57"/>
  <c r="T11" i="57"/>
  <c r="O10" i="57"/>
  <c r="O11" i="57"/>
  <c r="O9" i="57"/>
  <c r="S7" i="57"/>
  <c r="O8" i="57"/>
  <c r="R7" i="57"/>
  <c r="AG7" i="57"/>
  <c r="AD11" i="57"/>
  <c r="AD8" i="57"/>
  <c r="AH7" i="57"/>
  <c r="AD10" i="57"/>
  <c r="AD9" i="57"/>
  <c r="AG7" i="5"/>
  <c r="AD10" i="5"/>
  <c r="AD9" i="5"/>
  <c r="AH7" i="5"/>
  <c r="AD11" i="5"/>
  <c r="AD8" i="5"/>
  <c r="T9" i="5"/>
  <c r="X7" i="5"/>
  <c r="W7" i="5"/>
  <c r="T11" i="5"/>
  <c r="T8" i="5"/>
  <c r="T10" i="5"/>
  <c r="Y8" i="5"/>
  <c r="Y10" i="5"/>
  <c r="Y9" i="5"/>
  <c r="AC7" i="5"/>
  <c r="AB7" i="5"/>
  <c r="Y11" i="5"/>
  <c r="O10" i="5"/>
  <c r="R7" i="5"/>
  <c r="O9" i="5"/>
  <c r="S7" i="5"/>
  <c r="O11" i="5"/>
  <c r="O8" i="5"/>
  <c r="M7" i="5"/>
  <c r="J11" i="5"/>
  <c r="J8" i="5"/>
  <c r="J10" i="5"/>
  <c r="J9" i="5"/>
  <c r="N7" i="5"/>
  <c r="Z11" i="4"/>
  <c r="AF11" i="4"/>
  <c r="Z9" i="4"/>
  <c r="AE9" i="4"/>
  <c r="L8" i="4"/>
  <c r="T9" i="4"/>
  <c r="X7" i="4"/>
  <c r="W7" i="4"/>
  <c r="T11" i="4"/>
  <c r="T8" i="4"/>
  <c r="T10" i="4"/>
  <c r="O10" i="4"/>
  <c r="S7" i="4"/>
  <c r="O9" i="4"/>
  <c r="R7" i="4"/>
  <c r="O11" i="4"/>
  <c r="O8" i="4"/>
  <c r="J9" i="4"/>
  <c r="M7" i="4"/>
  <c r="J11" i="4"/>
  <c r="J8" i="4"/>
  <c r="J10" i="4"/>
  <c r="N7" i="4"/>
  <c r="AD8" i="4"/>
  <c r="AD10" i="4"/>
  <c r="AD9" i="4"/>
  <c r="AH7" i="4"/>
  <c r="AG7" i="4"/>
  <c r="AD11" i="4"/>
  <c r="Y11" i="4"/>
  <c r="Y9" i="4"/>
  <c r="AC7" i="4"/>
  <c r="AB7" i="4"/>
  <c r="Y8" i="4"/>
  <c r="Y10" i="4"/>
  <c r="P12" i="10"/>
  <c r="R12" i="10" s="1"/>
  <c r="P10" i="10"/>
  <c r="R10" i="10" s="1"/>
  <c r="P9" i="10"/>
  <c r="R9" i="10" s="1"/>
  <c r="P11" i="10"/>
  <c r="Q11" i="10"/>
  <c r="S11" i="10" s="1"/>
  <c r="Q12" i="10"/>
  <c r="S12" i="10" s="1"/>
  <c r="Q9" i="10"/>
  <c r="S9" i="10" s="1"/>
  <c r="Q10" i="10"/>
  <c r="S10" i="10" s="1"/>
  <c r="AE9" i="10"/>
  <c r="AG9" i="10" s="1"/>
  <c r="AE11" i="10"/>
  <c r="AG11" i="10" s="1"/>
  <c r="AE10" i="10"/>
  <c r="AG10" i="10" s="1"/>
  <c r="AE12" i="10"/>
  <c r="AG12" i="10" s="1"/>
  <c r="AF12" i="10"/>
  <c r="AH12" i="10" s="1"/>
  <c r="AF10" i="10"/>
  <c r="AH10" i="10" s="1"/>
  <c r="AF9" i="10"/>
  <c r="AH9" i="10" s="1"/>
  <c r="AF11" i="10"/>
  <c r="AH11" i="10" s="1"/>
  <c r="AG8" i="10"/>
  <c r="U12" i="10"/>
  <c r="W12" i="10" s="1"/>
  <c r="U10" i="10"/>
  <c r="W10" i="10" s="1"/>
  <c r="U9" i="10"/>
  <c r="W9" i="10" s="1"/>
  <c r="W8" i="10"/>
  <c r="U11" i="10"/>
  <c r="W11" i="10" s="1"/>
  <c r="V12" i="10"/>
  <c r="X12" i="10" s="1"/>
  <c r="V9" i="10"/>
  <c r="X9" i="10" s="1"/>
  <c r="V11" i="10"/>
  <c r="X11" i="10" s="1"/>
  <c r="X8" i="10"/>
  <c r="V10" i="10"/>
  <c r="X10" i="10" s="1"/>
  <c r="R8" i="10"/>
  <c r="AH8" i="10"/>
  <c r="K11" i="10"/>
  <c r="M11" i="10" s="1"/>
  <c r="K12" i="10"/>
  <c r="M12" i="10" s="1"/>
  <c r="K9" i="10"/>
  <c r="M9" i="10" s="1"/>
  <c r="K10" i="10"/>
  <c r="M10" i="10" s="1"/>
  <c r="L10" i="10"/>
  <c r="N10" i="10" s="1"/>
  <c r="L11" i="10"/>
  <c r="N11" i="10" s="1"/>
  <c r="L12" i="10"/>
  <c r="N12" i="10" s="1"/>
  <c r="L9" i="10"/>
  <c r="N9" i="10" s="1"/>
  <c r="Z12" i="10"/>
  <c r="Z9" i="10"/>
  <c r="AB9" i="10" s="1"/>
  <c r="Z10" i="10"/>
  <c r="AB10" i="10" s="1"/>
  <c r="Z11" i="10"/>
  <c r="AB11" i="10" s="1"/>
  <c r="AA12" i="10"/>
  <c r="AA11" i="10"/>
  <c r="AA10" i="10"/>
  <c r="AC10" i="10" s="1"/>
  <c r="AA9" i="10"/>
  <c r="AC9" i="10" s="1"/>
  <c r="R11" i="10"/>
  <c r="U8" i="1"/>
  <c r="U9" i="1"/>
  <c r="AA11" i="1"/>
  <c r="AF9" i="1"/>
  <c r="L9" i="1"/>
  <c r="L11" i="1"/>
  <c r="U11" i="1"/>
  <c r="P10" i="1"/>
  <c r="AA8" i="1"/>
  <c r="P9" i="1"/>
  <c r="Z8" i="1"/>
  <c r="Z11" i="1"/>
  <c r="Z10" i="1"/>
  <c r="V11" i="1"/>
  <c r="L10" i="1"/>
  <c r="K9" i="1"/>
  <c r="Q10" i="1"/>
  <c r="K11" i="1"/>
  <c r="Q9" i="1"/>
  <c r="Q11" i="1"/>
  <c r="P8" i="1"/>
  <c r="V8" i="1"/>
  <c r="AA10" i="1"/>
  <c r="AF11" i="1"/>
  <c r="V9" i="1"/>
  <c r="AF8" i="1"/>
  <c r="Q11" i="21"/>
  <c r="P8" i="21"/>
  <c r="Q9" i="21"/>
  <c r="AA11" i="21"/>
  <c r="AA8" i="21"/>
  <c r="P10" i="21"/>
  <c r="AE9" i="21"/>
  <c r="P11" i="21"/>
  <c r="AF8" i="21"/>
  <c r="AF11" i="21"/>
  <c r="AF9" i="21"/>
  <c r="AE10" i="21"/>
  <c r="Q10" i="21"/>
  <c r="U9" i="21"/>
  <c r="AA10" i="21"/>
  <c r="L10" i="21"/>
  <c r="L8" i="21"/>
  <c r="L11" i="21"/>
  <c r="AE8" i="21"/>
  <c r="Z11" i="21"/>
  <c r="C44" i="21"/>
  <c r="U10" i="21"/>
  <c r="Z9" i="21"/>
  <c r="Z10" i="21"/>
  <c r="U11" i="21"/>
  <c r="Y7" i="21"/>
  <c r="J7" i="21"/>
  <c r="O7" i="21"/>
  <c r="T7" i="21"/>
  <c r="AD7" i="21"/>
  <c r="AD8" i="1"/>
  <c r="AD11" i="1"/>
  <c r="AG7" i="1"/>
  <c r="AH7" i="1"/>
  <c r="AD9" i="1"/>
  <c r="AD10" i="1"/>
  <c r="M7" i="1"/>
  <c r="N7" i="1"/>
  <c r="J9" i="1"/>
  <c r="J10" i="1"/>
  <c r="J8" i="1"/>
  <c r="J11" i="1"/>
  <c r="S7" i="1"/>
  <c r="O9" i="1"/>
  <c r="O10" i="1"/>
  <c r="O8" i="1"/>
  <c r="O11" i="1"/>
  <c r="R7" i="1"/>
  <c r="T11" i="1"/>
  <c r="T10" i="1"/>
  <c r="T8" i="1"/>
  <c r="W7" i="1"/>
  <c r="X7" i="1"/>
  <c r="T9" i="1"/>
  <c r="Y10" i="1"/>
  <c r="Y8" i="1"/>
  <c r="Y11" i="1"/>
  <c r="AB7" i="1"/>
  <c r="AC7" i="1"/>
  <c r="Y9" i="1"/>
  <c r="Y11" i="3"/>
  <c r="Y10" i="3"/>
  <c r="Y9" i="3"/>
  <c r="AC7" i="3"/>
  <c r="AB7" i="3"/>
  <c r="Y8" i="3"/>
  <c r="U10" i="3"/>
  <c r="U9" i="3"/>
  <c r="U11" i="3"/>
  <c r="U8" i="3"/>
  <c r="J9" i="3"/>
  <c r="J11" i="3"/>
  <c r="J10" i="3"/>
  <c r="N7" i="3"/>
  <c r="M7" i="3"/>
  <c r="J8" i="3"/>
  <c r="P8" i="3"/>
  <c r="P10" i="3"/>
  <c r="P9" i="3"/>
  <c r="P11" i="3"/>
  <c r="AD9" i="3"/>
  <c r="AH7" i="3"/>
  <c r="AG7" i="3"/>
  <c r="AD11" i="3"/>
  <c r="AD8" i="3"/>
  <c r="AD10" i="3"/>
  <c r="K8" i="3"/>
  <c r="K11" i="3"/>
  <c r="K10" i="3"/>
  <c r="K9" i="3"/>
  <c r="T9" i="3"/>
  <c r="W7" i="3"/>
  <c r="T11" i="3"/>
  <c r="T8" i="3"/>
  <c r="T10" i="3"/>
  <c r="X7" i="3"/>
  <c r="Z9" i="3"/>
  <c r="Z11" i="3"/>
  <c r="Z8" i="3"/>
  <c r="Z10" i="3"/>
  <c r="O9" i="3"/>
  <c r="S7" i="3"/>
  <c r="R7" i="3"/>
  <c r="O11" i="3"/>
  <c r="O8" i="3"/>
  <c r="O10" i="3"/>
  <c r="AE11" i="3"/>
  <c r="AE8" i="3"/>
  <c r="AE9" i="3"/>
  <c r="AE10" i="3"/>
  <c r="Q10" i="2"/>
  <c r="Q9" i="2"/>
  <c r="Q11" i="2"/>
  <c r="Q8" i="2"/>
  <c r="K10" i="2"/>
  <c r="K9" i="2"/>
  <c r="K8" i="2"/>
  <c r="K11" i="2"/>
  <c r="V10" i="2"/>
  <c r="V9" i="2"/>
  <c r="V8" i="2"/>
  <c r="V11" i="2"/>
  <c r="AA11" i="2"/>
  <c r="AA8" i="2"/>
  <c r="AA10" i="2"/>
  <c r="AA9" i="2"/>
  <c r="J7" i="2"/>
  <c r="O7" i="2"/>
  <c r="AD7" i="2"/>
  <c r="Y7" i="2"/>
  <c r="T7" i="2"/>
  <c r="AE9" i="2"/>
  <c r="AE11" i="2"/>
  <c r="AE8" i="2"/>
  <c r="AE10" i="2"/>
  <c r="L9" i="2"/>
  <c r="L11" i="2"/>
  <c r="L10" i="2"/>
  <c r="L8" i="2"/>
  <c r="Z11" i="2"/>
  <c r="Z8" i="2"/>
  <c r="Z10" i="2"/>
  <c r="Z9" i="2"/>
  <c r="U11" i="2"/>
  <c r="U8" i="2"/>
  <c r="U10" i="2"/>
  <c r="U9" i="2"/>
  <c r="P10" i="2"/>
  <c r="P9" i="2"/>
  <c r="P11" i="2"/>
  <c r="P8" i="2"/>
  <c r="C42" i="4"/>
  <c r="C44" i="3"/>
  <c r="C41" i="4"/>
  <c r="C43" i="4"/>
  <c r="L9" i="54"/>
  <c r="L10" i="54"/>
  <c r="L11" i="54"/>
  <c r="L8" i="54"/>
  <c r="P7" i="54"/>
  <c r="Z7" i="54"/>
  <c r="K7" i="54"/>
  <c r="U7" i="54"/>
  <c r="AE7" i="54"/>
  <c r="D37" i="54"/>
  <c r="H7" i="54"/>
  <c r="I7" i="54" s="1"/>
  <c r="Q9" i="54"/>
  <c r="Q10" i="54"/>
  <c r="Q8" i="54"/>
  <c r="C44" i="5"/>
  <c r="V11" i="54"/>
  <c r="V8" i="54"/>
  <c r="V10" i="54"/>
  <c r="V9" i="54"/>
  <c r="C43" i="54"/>
  <c r="AA10" i="54"/>
  <c r="AA11" i="54"/>
  <c r="AA9" i="54"/>
  <c r="AA8" i="54"/>
  <c r="AC11" i="10" l="1"/>
  <c r="AC12" i="10"/>
  <c r="AB12" i="10"/>
  <c r="AI9" i="19"/>
  <c r="S10" i="19"/>
  <c r="R10" i="19"/>
  <c r="X10" i="19"/>
  <c r="W10" i="19"/>
  <c r="M12" i="19"/>
  <c r="N12" i="19"/>
  <c r="AC11" i="19"/>
  <c r="AB11" i="19"/>
  <c r="AH12" i="19"/>
  <c r="AG12" i="19"/>
  <c r="S12" i="19"/>
  <c r="R12" i="19"/>
  <c r="X11" i="19"/>
  <c r="W11" i="19"/>
  <c r="X12" i="19"/>
  <c r="W12" i="19"/>
  <c r="AB10" i="19"/>
  <c r="AC10" i="19"/>
  <c r="AC13" i="19"/>
  <c r="AB13" i="19"/>
  <c r="R13" i="19"/>
  <c r="S13" i="19"/>
  <c r="R11" i="19"/>
  <c r="S11" i="19"/>
  <c r="X13" i="19"/>
  <c r="W13" i="19"/>
  <c r="N11" i="19"/>
  <c r="M11" i="19"/>
  <c r="AB12" i="19"/>
  <c r="AC12" i="19"/>
  <c r="AH11" i="19"/>
  <c r="AG11" i="19"/>
  <c r="M10" i="19"/>
  <c r="N10" i="19"/>
  <c r="N13" i="19"/>
  <c r="M13" i="19"/>
  <c r="AG10" i="19"/>
  <c r="AH10" i="19"/>
  <c r="AH13" i="19"/>
  <c r="AG13" i="19"/>
  <c r="O9" i="46"/>
  <c r="S7" i="46"/>
  <c r="O11" i="46"/>
  <c r="O8" i="46"/>
  <c r="R7" i="46"/>
  <c r="O10" i="46"/>
  <c r="AD11" i="46"/>
  <c r="AD8" i="46"/>
  <c r="AG7" i="46"/>
  <c r="AD10" i="46"/>
  <c r="AH7" i="46"/>
  <c r="AD9" i="46"/>
  <c r="J9" i="46"/>
  <c r="N7" i="46"/>
  <c r="J11" i="46"/>
  <c r="J8" i="46"/>
  <c r="M7" i="46"/>
  <c r="J10" i="46"/>
  <c r="Y10" i="46"/>
  <c r="Y11" i="46"/>
  <c r="AB7" i="46"/>
  <c r="Y8" i="46"/>
  <c r="Y9" i="46"/>
  <c r="AC7" i="46"/>
  <c r="T10" i="46"/>
  <c r="T9" i="46"/>
  <c r="X7" i="46"/>
  <c r="T11" i="46"/>
  <c r="T8" i="46"/>
  <c r="W7" i="46"/>
  <c r="AF9" i="54"/>
  <c r="C44" i="54"/>
  <c r="J9" i="59"/>
  <c r="N7" i="59"/>
  <c r="J11" i="59"/>
  <c r="J8" i="59"/>
  <c r="M7" i="59"/>
  <c r="J10" i="59"/>
  <c r="AD11" i="59"/>
  <c r="AD8" i="59"/>
  <c r="AG7" i="59"/>
  <c r="AD10" i="59"/>
  <c r="AD9" i="59"/>
  <c r="AH7" i="59"/>
  <c r="Y10" i="59"/>
  <c r="Y9" i="59"/>
  <c r="Y11" i="59"/>
  <c r="AC7" i="59"/>
  <c r="Y8" i="59"/>
  <c r="AB7" i="59"/>
  <c r="T10" i="59"/>
  <c r="T9" i="59"/>
  <c r="X7" i="59"/>
  <c r="T11" i="59"/>
  <c r="T8" i="59"/>
  <c r="W7" i="59"/>
  <c r="O9" i="59"/>
  <c r="S7" i="59"/>
  <c r="O11" i="59"/>
  <c r="O8" i="59"/>
  <c r="R7" i="59"/>
  <c r="O10" i="59"/>
  <c r="S10" i="9"/>
  <c r="R10" i="9"/>
  <c r="X11" i="9"/>
  <c r="W11" i="9"/>
  <c r="S8" i="9"/>
  <c r="R8" i="9"/>
  <c r="S11" i="9"/>
  <c r="R11" i="9"/>
  <c r="AH9" i="9"/>
  <c r="AG9" i="9"/>
  <c r="M11" i="9"/>
  <c r="N11" i="9"/>
  <c r="W9" i="9"/>
  <c r="X9" i="9"/>
  <c r="AB10" i="9"/>
  <c r="AC10" i="9"/>
  <c r="AH11" i="9"/>
  <c r="AG11" i="9"/>
  <c r="X10" i="9"/>
  <c r="W10" i="9"/>
  <c r="AC11" i="9"/>
  <c r="AB11" i="9"/>
  <c r="N10" i="9"/>
  <c r="M10" i="9"/>
  <c r="AC9" i="9"/>
  <c r="AB9" i="9"/>
  <c r="M8" i="9"/>
  <c r="N8" i="9"/>
  <c r="AG10" i="9"/>
  <c r="AH10" i="9"/>
  <c r="R9" i="9"/>
  <c r="S9" i="9"/>
  <c r="AC8" i="9"/>
  <c r="AB8" i="9"/>
  <c r="AH8" i="9"/>
  <c r="AG8" i="9"/>
  <c r="N9" i="9"/>
  <c r="M9" i="9"/>
  <c r="X8" i="9"/>
  <c r="W8" i="9"/>
  <c r="AF11" i="54"/>
  <c r="AF8" i="54"/>
  <c r="N10" i="57"/>
  <c r="M10" i="57"/>
  <c r="AH9" i="57"/>
  <c r="AG9" i="57"/>
  <c r="X11" i="57"/>
  <c r="W11" i="57"/>
  <c r="M8" i="57"/>
  <c r="N8" i="57"/>
  <c r="AG10" i="57"/>
  <c r="AH10" i="57"/>
  <c r="S8" i="57"/>
  <c r="R8" i="57"/>
  <c r="M11" i="57"/>
  <c r="N11" i="57"/>
  <c r="AC10" i="57"/>
  <c r="AB10" i="57"/>
  <c r="W9" i="57"/>
  <c r="X9" i="57"/>
  <c r="AG8" i="57"/>
  <c r="AH8" i="57"/>
  <c r="R9" i="57"/>
  <c r="S9" i="57"/>
  <c r="AC9" i="57"/>
  <c r="AB9" i="57"/>
  <c r="AG11" i="57"/>
  <c r="AH11" i="57"/>
  <c r="S11" i="57"/>
  <c r="R11" i="57"/>
  <c r="X10" i="57"/>
  <c r="W10" i="57"/>
  <c r="AC8" i="57"/>
  <c r="AB8" i="57"/>
  <c r="S10" i="57"/>
  <c r="R10" i="57"/>
  <c r="X8" i="57"/>
  <c r="W8" i="57"/>
  <c r="M9" i="57"/>
  <c r="N9" i="57"/>
  <c r="AC11" i="57"/>
  <c r="AB11" i="57"/>
  <c r="N8" i="5"/>
  <c r="M8" i="5"/>
  <c r="N11" i="5"/>
  <c r="M11" i="5"/>
  <c r="AC10" i="5"/>
  <c r="AB10" i="5"/>
  <c r="AG10" i="5"/>
  <c r="AH10" i="5"/>
  <c r="S8" i="5"/>
  <c r="R8" i="5"/>
  <c r="AB11" i="5"/>
  <c r="AC11" i="5"/>
  <c r="X10" i="5"/>
  <c r="W10" i="5"/>
  <c r="AH8" i="5"/>
  <c r="AG8" i="5"/>
  <c r="N9" i="5"/>
  <c r="M9" i="5"/>
  <c r="S11" i="5"/>
  <c r="R11" i="5"/>
  <c r="X8" i="5"/>
  <c r="W8" i="5"/>
  <c r="AH11" i="5"/>
  <c r="AG11" i="5"/>
  <c r="N10" i="5"/>
  <c r="M10" i="5"/>
  <c r="W11" i="5"/>
  <c r="X11" i="5"/>
  <c r="S9" i="5"/>
  <c r="R9" i="5"/>
  <c r="AG9" i="5"/>
  <c r="AH9" i="5"/>
  <c r="AC9" i="5"/>
  <c r="AB9" i="5"/>
  <c r="S10" i="5"/>
  <c r="R10" i="5"/>
  <c r="AB8" i="5"/>
  <c r="AC8" i="5"/>
  <c r="X9" i="5"/>
  <c r="W9" i="5"/>
  <c r="AC11" i="4"/>
  <c r="AB11" i="4"/>
  <c r="AH8" i="4"/>
  <c r="AG8" i="4"/>
  <c r="N9" i="4"/>
  <c r="M9" i="4"/>
  <c r="S10" i="4"/>
  <c r="R10" i="4"/>
  <c r="AC10" i="4"/>
  <c r="AB10" i="4"/>
  <c r="AH11" i="4"/>
  <c r="AG11" i="4"/>
  <c r="S8" i="4"/>
  <c r="R8" i="4"/>
  <c r="X10" i="4"/>
  <c r="W10" i="4"/>
  <c r="AB8" i="4"/>
  <c r="AC8" i="4"/>
  <c r="M10" i="4"/>
  <c r="N10" i="4"/>
  <c r="S11" i="4"/>
  <c r="R11" i="4"/>
  <c r="W8" i="4"/>
  <c r="X8" i="4"/>
  <c r="N8" i="4"/>
  <c r="M8" i="4"/>
  <c r="W11" i="4"/>
  <c r="X11" i="4"/>
  <c r="W9" i="4"/>
  <c r="X9" i="4"/>
  <c r="AH9" i="4"/>
  <c r="AG9" i="4"/>
  <c r="M11" i="4"/>
  <c r="N11" i="4"/>
  <c r="S9" i="4"/>
  <c r="R9" i="4"/>
  <c r="AC9" i="4"/>
  <c r="AB9" i="4"/>
  <c r="AG10" i="4"/>
  <c r="AH10" i="4"/>
  <c r="O10" i="21"/>
  <c r="O9" i="21"/>
  <c r="S7" i="21"/>
  <c r="O8" i="21"/>
  <c r="R7" i="21"/>
  <c r="O11" i="21"/>
  <c r="J10" i="21"/>
  <c r="J9" i="21"/>
  <c r="N7" i="21"/>
  <c r="M7" i="21"/>
  <c r="J8" i="21"/>
  <c r="J11" i="21"/>
  <c r="AB7" i="21"/>
  <c r="Y11" i="21"/>
  <c r="Y8" i="21"/>
  <c r="Y10" i="21"/>
  <c r="AC7" i="21"/>
  <c r="Y9" i="21"/>
  <c r="AD9" i="21"/>
  <c r="AH7" i="21"/>
  <c r="AG7" i="21"/>
  <c r="AD11" i="21"/>
  <c r="AD8" i="21"/>
  <c r="AD10" i="21"/>
  <c r="T11" i="21"/>
  <c r="T8" i="21"/>
  <c r="T10" i="21"/>
  <c r="X7" i="21"/>
  <c r="T9" i="21"/>
  <c r="W7" i="21"/>
  <c r="R11" i="1"/>
  <c r="S11" i="1"/>
  <c r="M8" i="1"/>
  <c r="N8" i="1"/>
  <c r="AG9" i="1"/>
  <c r="AH9" i="1"/>
  <c r="S8" i="1"/>
  <c r="R8" i="1"/>
  <c r="M10" i="1"/>
  <c r="N10" i="1"/>
  <c r="AB9" i="1"/>
  <c r="AC9" i="1"/>
  <c r="W9" i="1"/>
  <c r="X9" i="1"/>
  <c r="AC11" i="1"/>
  <c r="AB11" i="1"/>
  <c r="W8" i="1"/>
  <c r="X8" i="1"/>
  <c r="S10" i="1"/>
  <c r="R10" i="1"/>
  <c r="M9" i="1"/>
  <c r="N9" i="1"/>
  <c r="M11" i="1"/>
  <c r="N11" i="1"/>
  <c r="AC8" i="1"/>
  <c r="AB8" i="1"/>
  <c r="W10" i="1"/>
  <c r="X10" i="1"/>
  <c r="R9" i="1"/>
  <c r="S9" i="1"/>
  <c r="AG11" i="1"/>
  <c r="AH11" i="1"/>
  <c r="AG10" i="1"/>
  <c r="AH10" i="1"/>
  <c r="AC10" i="1"/>
  <c r="AB10" i="1"/>
  <c r="W11" i="1"/>
  <c r="X11" i="1"/>
  <c r="AG8" i="1"/>
  <c r="AH8" i="1"/>
  <c r="M8" i="3"/>
  <c r="N8" i="3"/>
  <c r="W9" i="3"/>
  <c r="X9" i="3"/>
  <c r="AH8" i="3"/>
  <c r="AG8" i="3"/>
  <c r="N10" i="3"/>
  <c r="M10" i="3"/>
  <c r="AC11" i="3"/>
  <c r="AB11" i="3"/>
  <c r="AH11" i="3"/>
  <c r="AG11" i="3"/>
  <c r="M11" i="3"/>
  <c r="N11" i="3"/>
  <c r="AC8" i="3"/>
  <c r="AB8" i="3"/>
  <c r="S9" i="3"/>
  <c r="R9" i="3"/>
  <c r="X10" i="3"/>
  <c r="W10" i="3"/>
  <c r="N9" i="3"/>
  <c r="M9" i="3"/>
  <c r="R10" i="3"/>
  <c r="S10" i="3"/>
  <c r="W8" i="3"/>
  <c r="X8" i="3"/>
  <c r="R8" i="3"/>
  <c r="S8" i="3"/>
  <c r="X11" i="3"/>
  <c r="W11" i="3"/>
  <c r="AH9" i="3"/>
  <c r="AG9" i="3"/>
  <c r="AC9" i="3"/>
  <c r="AB9" i="3"/>
  <c r="S11" i="3"/>
  <c r="R11" i="3"/>
  <c r="AH10" i="3"/>
  <c r="AG10" i="3"/>
  <c r="AC10" i="3"/>
  <c r="AB10" i="3"/>
  <c r="Y9" i="2"/>
  <c r="AC7" i="2"/>
  <c r="AB7" i="2"/>
  <c r="Y11" i="2"/>
  <c r="Y8" i="2"/>
  <c r="Y10" i="2"/>
  <c r="AD9" i="2"/>
  <c r="AH7" i="2"/>
  <c r="AG7" i="2"/>
  <c r="AD11" i="2"/>
  <c r="AD8" i="2"/>
  <c r="AD10" i="2"/>
  <c r="O11" i="2"/>
  <c r="O8" i="2"/>
  <c r="O10" i="2"/>
  <c r="R7" i="2"/>
  <c r="O9" i="2"/>
  <c r="S7" i="2"/>
  <c r="J10" i="2"/>
  <c r="J9" i="2"/>
  <c r="N7" i="2"/>
  <c r="J8" i="2"/>
  <c r="M7" i="2"/>
  <c r="J11" i="2"/>
  <c r="W7" i="2"/>
  <c r="T11" i="2"/>
  <c r="T8" i="2"/>
  <c r="T10" i="2"/>
  <c r="T9" i="2"/>
  <c r="X7" i="2"/>
  <c r="C44" i="4"/>
  <c r="K10" i="54"/>
  <c r="K9" i="54"/>
  <c r="K8" i="54"/>
  <c r="K11" i="54"/>
  <c r="Z11" i="54"/>
  <c r="Z8" i="54"/>
  <c r="Z9" i="54"/>
  <c r="Z10" i="54"/>
  <c r="AD7" i="54"/>
  <c r="J7" i="54"/>
  <c r="Y7" i="54"/>
  <c r="T7" i="54"/>
  <c r="O7" i="54"/>
  <c r="P9" i="54"/>
  <c r="P10" i="54"/>
  <c r="P11" i="54"/>
  <c r="P8" i="54"/>
  <c r="AE10" i="54"/>
  <c r="AE11" i="54"/>
  <c r="AE9" i="54"/>
  <c r="AE8" i="54"/>
  <c r="U11" i="54"/>
  <c r="U10" i="54"/>
  <c r="U8" i="54"/>
  <c r="U9" i="54"/>
  <c r="X10" i="46" l="1"/>
  <c r="W10" i="46"/>
  <c r="AC10" i="46"/>
  <c r="AB10" i="46"/>
  <c r="S9" i="46"/>
  <c r="R9" i="46"/>
  <c r="AH9" i="46"/>
  <c r="AG9" i="46"/>
  <c r="X8" i="46"/>
  <c r="W8" i="46"/>
  <c r="AB9" i="46"/>
  <c r="AC9" i="46"/>
  <c r="AI7" i="46"/>
  <c r="AH11" i="46"/>
  <c r="AG11" i="46"/>
  <c r="N10" i="46"/>
  <c r="M10" i="46"/>
  <c r="S10" i="46"/>
  <c r="R10" i="46"/>
  <c r="X11" i="46"/>
  <c r="W11" i="46"/>
  <c r="AC8" i="46"/>
  <c r="AB8" i="46"/>
  <c r="N8" i="46"/>
  <c r="M8" i="46"/>
  <c r="AG10" i="46"/>
  <c r="AH10" i="46"/>
  <c r="R8" i="46"/>
  <c r="S8" i="46"/>
  <c r="M11" i="46"/>
  <c r="N11" i="46"/>
  <c r="R11" i="46"/>
  <c r="S11" i="46"/>
  <c r="W9" i="46"/>
  <c r="X9" i="46"/>
  <c r="AC11" i="46"/>
  <c r="AB11" i="46"/>
  <c r="AH8" i="46"/>
  <c r="AG8" i="46"/>
  <c r="N9" i="46"/>
  <c r="M9" i="46"/>
  <c r="R11" i="59"/>
  <c r="S11" i="59"/>
  <c r="M11" i="59"/>
  <c r="N11" i="59"/>
  <c r="X9" i="59"/>
  <c r="W9" i="59"/>
  <c r="AB9" i="59"/>
  <c r="AC9" i="59"/>
  <c r="AH8" i="59"/>
  <c r="AG8" i="59"/>
  <c r="S9" i="59"/>
  <c r="R9" i="59"/>
  <c r="X10" i="59"/>
  <c r="W10" i="59"/>
  <c r="AC10" i="59"/>
  <c r="AB10" i="59"/>
  <c r="AH11" i="59"/>
  <c r="AG11" i="59"/>
  <c r="N9" i="59"/>
  <c r="M9" i="59"/>
  <c r="S10" i="59"/>
  <c r="R10" i="59"/>
  <c r="AI7" i="59"/>
  <c r="N10" i="59"/>
  <c r="M10" i="59"/>
  <c r="X8" i="59"/>
  <c r="W8" i="59"/>
  <c r="AC8" i="59"/>
  <c r="AB8" i="59"/>
  <c r="AH9" i="59"/>
  <c r="AG9" i="59"/>
  <c r="R8" i="59"/>
  <c r="S8" i="59"/>
  <c r="X11" i="59"/>
  <c r="W11" i="59"/>
  <c r="AH10" i="59"/>
  <c r="AG10" i="59"/>
  <c r="M8" i="59"/>
  <c r="N8" i="59"/>
  <c r="AC11" i="59"/>
  <c r="AB11" i="59"/>
  <c r="X8" i="21"/>
  <c r="W8" i="21"/>
  <c r="AC11" i="21"/>
  <c r="AB11" i="21"/>
  <c r="N9" i="21"/>
  <c r="M9" i="21"/>
  <c r="R9" i="21"/>
  <c r="S9" i="21"/>
  <c r="W11" i="21"/>
  <c r="X11" i="21"/>
  <c r="AH9" i="21"/>
  <c r="AG9" i="21"/>
  <c r="M10" i="21"/>
  <c r="N10" i="21"/>
  <c r="S10" i="21"/>
  <c r="R10" i="21"/>
  <c r="AH10" i="21"/>
  <c r="AG10" i="21"/>
  <c r="AC9" i="21"/>
  <c r="AB9" i="21"/>
  <c r="N11" i="21"/>
  <c r="M11" i="21"/>
  <c r="S11" i="21"/>
  <c r="R11" i="21"/>
  <c r="X9" i="21"/>
  <c r="W9" i="21"/>
  <c r="AH8" i="21"/>
  <c r="AG8" i="21"/>
  <c r="N8" i="21"/>
  <c r="M8" i="21"/>
  <c r="AH11" i="21"/>
  <c r="AG11" i="21"/>
  <c r="AB10" i="21"/>
  <c r="AC10" i="21"/>
  <c r="S8" i="21"/>
  <c r="R8" i="21"/>
  <c r="X10" i="21"/>
  <c r="W10" i="21"/>
  <c r="AC8" i="21"/>
  <c r="AB8" i="21"/>
  <c r="N11" i="2"/>
  <c r="M11" i="2"/>
  <c r="AC10" i="2"/>
  <c r="AB10" i="2"/>
  <c r="X9" i="2"/>
  <c r="W9" i="2"/>
  <c r="S9" i="2"/>
  <c r="R9" i="2"/>
  <c r="AC8" i="2"/>
  <c r="AB8" i="2"/>
  <c r="W10" i="2"/>
  <c r="X10" i="2"/>
  <c r="N8" i="2"/>
  <c r="M8" i="2"/>
  <c r="AG11" i="2"/>
  <c r="AH11" i="2"/>
  <c r="AC11" i="2"/>
  <c r="AB11" i="2"/>
  <c r="AH10" i="2"/>
  <c r="AG10" i="2"/>
  <c r="AG8" i="2"/>
  <c r="AH8" i="2"/>
  <c r="X8" i="2"/>
  <c r="W8" i="2"/>
  <c r="S10" i="2"/>
  <c r="R10" i="2"/>
  <c r="X11" i="2"/>
  <c r="W11" i="2"/>
  <c r="M9" i="2"/>
  <c r="N9" i="2"/>
  <c r="S8" i="2"/>
  <c r="R8" i="2"/>
  <c r="N10" i="2"/>
  <c r="M10" i="2"/>
  <c r="S11" i="2"/>
  <c r="R11" i="2"/>
  <c r="AH9" i="2"/>
  <c r="AG9" i="2"/>
  <c r="AC9" i="2"/>
  <c r="AB9" i="2"/>
  <c r="S7" i="54"/>
  <c r="O9" i="54"/>
  <c r="O8" i="54"/>
  <c r="O11" i="54"/>
  <c r="O10" i="54"/>
  <c r="R7" i="54"/>
  <c r="AD10" i="54"/>
  <c r="AG7" i="54"/>
  <c r="AD8" i="54"/>
  <c r="AD11" i="54"/>
  <c r="AH7" i="54"/>
  <c r="AI7" i="54" s="1"/>
  <c r="AD9" i="54"/>
  <c r="T11" i="54"/>
  <c r="X7" i="54"/>
  <c r="W7" i="54"/>
  <c r="T9" i="54"/>
  <c r="T8" i="54"/>
  <c r="T10" i="54"/>
  <c r="Y11" i="54"/>
  <c r="AC7" i="54"/>
  <c r="AB7" i="54"/>
  <c r="Y8" i="54"/>
  <c r="Y9" i="54"/>
  <c r="Y10" i="54"/>
  <c r="J10" i="54"/>
  <c r="M7" i="54"/>
  <c r="J8" i="54"/>
  <c r="J11" i="54"/>
  <c r="N7" i="54"/>
  <c r="J9" i="54"/>
  <c r="C32" i="57"/>
  <c r="C32" i="54"/>
  <c r="F62" i="39"/>
  <c r="G62" i="39" s="1"/>
  <c r="F55" i="39"/>
  <c r="G55" i="39" s="1"/>
  <c r="C33" i="10"/>
  <c r="C32" i="9"/>
  <c r="C32" i="5"/>
  <c r="C32" i="4"/>
  <c r="C32" i="3"/>
  <c r="C32" i="2"/>
  <c r="AB9" i="54" l="1"/>
  <c r="AC9" i="54"/>
  <c r="AC10" i="54"/>
  <c r="AB10" i="54"/>
  <c r="X8" i="54"/>
  <c r="W8" i="54"/>
  <c r="AG8" i="54"/>
  <c r="AH8" i="54"/>
  <c r="N9" i="54"/>
  <c r="M9" i="54"/>
  <c r="W10" i="54"/>
  <c r="X10" i="54"/>
  <c r="AG9" i="54"/>
  <c r="AH9" i="54"/>
  <c r="S10" i="54"/>
  <c r="R10" i="54"/>
  <c r="N11" i="54"/>
  <c r="M11" i="54"/>
  <c r="AC8" i="54"/>
  <c r="AB8" i="54"/>
  <c r="X9" i="54"/>
  <c r="W9" i="54"/>
  <c r="AH11" i="54"/>
  <c r="AG11" i="54"/>
  <c r="R11" i="54"/>
  <c r="S11" i="54"/>
  <c r="M8" i="54"/>
  <c r="N8" i="54"/>
  <c r="S8" i="54"/>
  <c r="R8" i="54"/>
  <c r="S9" i="54"/>
  <c r="R9" i="54"/>
  <c r="M10" i="54"/>
  <c r="N10" i="54"/>
  <c r="AC11" i="54"/>
  <c r="AB11" i="54"/>
  <c r="W11" i="54"/>
  <c r="X11" i="54"/>
  <c r="AG10" i="54"/>
  <c r="AH10" i="54"/>
  <c r="F77" i="39"/>
  <c r="G77" i="39" s="1"/>
  <c r="H62" i="39"/>
  <c r="L62" i="39"/>
  <c r="K62" i="39"/>
  <c r="J62" i="39"/>
  <c r="I62" i="39"/>
  <c r="K55" i="39"/>
  <c r="J55" i="39"/>
  <c r="H55" i="39"/>
  <c r="I55" i="39"/>
  <c r="L55" i="39"/>
  <c r="F68" i="39"/>
  <c r="G68" i="39" s="1"/>
  <c r="C32" i="1"/>
  <c r="C41" i="9" l="1"/>
  <c r="C42" i="9"/>
  <c r="C43" i="9"/>
  <c r="I59" i="39"/>
  <c r="I56" i="39"/>
  <c r="I57" i="39"/>
  <c r="I58" i="39"/>
  <c r="H77" i="39"/>
  <c r="L77" i="39"/>
  <c r="K77" i="39"/>
  <c r="J77" i="39"/>
  <c r="I77" i="39"/>
  <c r="K56" i="39"/>
  <c r="K58" i="39"/>
  <c r="K57" i="39"/>
  <c r="K59" i="39"/>
  <c r="I63" i="39"/>
  <c r="I64" i="39"/>
  <c r="I65" i="39"/>
  <c r="I66" i="39"/>
  <c r="J64" i="39"/>
  <c r="J65" i="39"/>
  <c r="J66" i="39"/>
  <c r="J63" i="39"/>
  <c r="K65" i="39"/>
  <c r="K66" i="39"/>
  <c r="K63" i="39"/>
  <c r="K64" i="39"/>
  <c r="L66" i="39"/>
  <c r="L63" i="39"/>
  <c r="L64" i="39"/>
  <c r="L65" i="39"/>
  <c r="H58" i="39"/>
  <c r="H59" i="39"/>
  <c r="H56" i="39"/>
  <c r="H57" i="39"/>
  <c r="H65" i="39"/>
  <c r="H63" i="39"/>
  <c r="H64" i="39"/>
  <c r="H66" i="39"/>
  <c r="K68" i="39"/>
  <c r="J68" i="39"/>
  <c r="H68" i="39"/>
  <c r="I68" i="39"/>
  <c r="L68" i="39"/>
  <c r="L56" i="39"/>
  <c r="L59" i="39"/>
  <c r="L57" i="39"/>
  <c r="L58" i="39"/>
  <c r="J56" i="39"/>
  <c r="J57" i="39"/>
  <c r="J58" i="39"/>
  <c r="J59" i="39"/>
  <c r="C44" i="9" l="1"/>
  <c r="C42" i="1"/>
  <c r="C41" i="1"/>
  <c r="C43" i="1"/>
  <c r="H71" i="39"/>
  <c r="H72" i="39"/>
  <c r="H69" i="39"/>
  <c r="H70" i="39"/>
  <c r="L81" i="39"/>
  <c r="L78" i="39"/>
  <c r="L79" i="39"/>
  <c r="L80" i="39"/>
  <c r="H80" i="39"/>
  <c r="H78" i="39"/>
  <c r="H79" i="39"/>
  <c r="H81" i="39"/>
  <c r="K71" i="39"/>
  <c r="K69" i="39"/>
  <c r="K70" i="39"/>
  <c r="K72" i="39"/>
  <c r="I78" i="39"/>
  <c r="I79" i="39"/>
  <c r="I80" i="39"/>
  <c r="I81" i="39"/>
  <c r="L69" i="39"/>
  <c r="L70" i="39"/>
  <c r="L72" i="39"/>
  <c r="L71" i="39"/>
  <c r="J79" i="39"/>
  <c r="J80" i="39"/>
  <c r="J81" i="39"/>
  <c r="J78" i="39"/>
  <c r="J69" i="39"/>
  <c r="J70" i="39"/>
  <c r="J71" i="39"/>
  <c r="J72" i="39"/>
  <c r="I72" i="39"/>
  <c r="I69" i="39"/>
  <c r="I70" i="39"/>
  <c r="I71" i="39"/>
  <c r="K80" i="39"/>
  <c r="K81" i="39"/>
  <c r="K78" i="39"/>
  <c r="K79" i="39"/>
  <c r="F46" i="1" l="1"/>
  <c r="C44" i="1"/>
  <c r="AI7" i="1" l="1"/>
</calcChain>
</file>

<file path=xl/sharedStrings.xml><?xml version="1.0" encoding="utf-8"?>
<sst xmlns="http://schemas.openxmlformats.org/spreadsheetml/2006/main" count="5411" uniqueCount="249">
  <si>
    <t>zákl. koef. 2,5</t>
  </si>
  <si>
    <t>zákl. koef   3,5</t>
  </si>
  <si>
    <t>zákl. koef.   4,5</t>
  </si>
  <si>
    <t>zákl. koef.  5</t>
  </si>
  <si>
    <t>§12  = 2</t>
  </si>
  <si>
    <t>§12  = 3</t>
  </si>
  <si>
    <t>§12   =4</t>
  </si>
  <si>
    <t>§12   =5</t>
  </si>
  <si>
    <t>celkem</t>
  </si>
  <si>
    <t xml:space="preserve">celkem vyměřeno </t>
  </si>
  <si>
    <t>Daň z nemovitostí  2018</t>
  </si>
  <si>
    <t>A orná půda, chmelnice, zahrady</t>
  </si>
  <si>
    <t>z toho :</t>
  </si>
  <si>
    <t>B trvalý travnatý porost</t>
  </si>
  <si>
    <t xml:space="preserve">C Hospodářský les </t>
  </si>
  <si>
    <t>D rybník s hosp. prům. chovem</t>
  </si>
  <si>
    <t>E zastavěná plocha nádvoří</t>
  </si>
  <si>
    <t>F stavební pozemek</t>
  </si>
  <si>
    <t>G ostatní plocha</t>
  </si>
  <si>
    <t>H budova obytného domu</t>
  </si>
  <si>
    <t>I přísluš. K obytnému domu</t>
  </si>
  <si>
    <t>J budovy k rekreaci</t>
  </si>
  <si>
    <t>K budova k doplň. Fci k krekeaci</t>
  </si>
  <si>
    <t>L samostatná garáž</t>
  </si>
  <si>
    <t>M stavba pro podnik. V zem.les…</t>
  </si>
  <si>
    <t>N stavba pro pdnnik. V prům, stav.</t>
  </si>
  <si>
    <t>O stavba pro ost. druhy podnikání</t>
  </si>
  <si>
    <t>P ostatní zdanit. Stavba</t>
  </si>
  <si>
    <t>R zdanit. Jednotky k bydlení</t>
  </si>
  <si>
    <t>S zd. Jednotky slouž. podn.v zem.prv.</t>
  </si>
  <si>
    <t>T zd.jedn. Slouž.v prům, staveb.,dopr.</t>
  </si>
  <si>
    <t>U zd.jednotka pro ost. podnikání</t>
  </si>
  <si>
    <t>V zdanit. Jedn.užív. jako garáž</t>
  </si>
  <si>
    <t>x zpevněná plocha pozem. Zem.prvovýr.</t>
  </si>
  <si>
    <t>Y zpevněná plocha poz.prům.,staveb.</t>
  </si>
  <si>
    <t>Z ostatní zdanit. Jednotka</t>
  </si>
  <si>
    <t xml:space="preserve"> R jednotky pro bydlení, ostat. Jednotky</t>
  </si>
  <si>
    <t>Z ostatní zdanitelná jednotka</t>
  </si>
  <si>
    <t xml:space="preserve">z toho: </t>
  </si>
  <si>
    <t>možnost změny zákl. koef.</t>
  </si>
  <si>
    <t>rozdíl</t>
  </si>
  <si>
    <t>zákl. koef. 2</t>
  </si>
  <si>
    <t>výnos 2018</t>
  </si>
  <si>
    <t>výnos 2018 s možností změny základního  koef.</t>
  </si>
  <si>
    <t>výnos 2018 bez možnosti změny základního koef.</t>
  </si>
  <si>
    <t>výnos 2018 bez možností změny základního koef.</t>
  </si>
  <si>
    <t xml:space="preserve">Daň z nemovitých věcí Praha 1 - dopady na výnos daně v důsledku změn koeficientů dle § 6 odst. 4 písm.a) a §11 odst. 3 písm.a) a zavedení místního koeficientu dle § 12 </t>
  </si>
  <si>
    <t xml:space="preserve"> tvořící k nim přísl.) při použití základního koef.  ve výši 5</t>
  </si>
  <si>
    <t>výnos snížený o násobek základního koef.</t>
  </si>
  <si>
    <t xml:space="preserve">Daň z nemovitých věcí Praha 3 - dopady na výnos daně v důsledku změn koeficientů dle § 6 odst. 4 písm.a)  §11 odst. 3 písm.a) a zavedení místního koeficientu dle § 12 </t>
  </si>
  <si>
    <t xml:space="preserve">Daň z nemovitých věcí Praha 4 - dopady na výnos daně v důsledku změn koeficientů dle § 6 odst. 4 písm.a)  §11 odst. 3 písm.a) a zavedení místního koeficientu dle § 12 </t>
  </si>
  <si>
    <t xml:space="preserve">Daň z nemovitých věcí Praha 6 - dopady na výnos daně v důsledku změn koeficientů dle § 6 odst. 4 písm.a)  §11 odst. 3 písm.a) a zavedení místního koeficientu dle § 12 </t>
  </si>
  <si>
    <t xml:space="preserve">Daň z nemovitých věcí Praha 10 - dopady na výnos daně v důsledku změn koeficientů dle § 6 odst. 4 písm.a)  §11 odst. 3 písm.a) a zavedení místního koeficientu dle § 12 </t>
  </si>
  <si>
    <t xml:space="preserve">Daň z nemovitých věcí Praha 9 - dopady na výnos daně v důsledku změn koeficientů dle § 6 odst. 4 písm.a)  §11 odst. 3 písm.a) a zavedení místního koeficientu dle § 12 </t>
  </si>
  <si>
    <t xml:space="preserve">Daň z nemovitých věcí Praha Velká Chuchle - dopady na výnos daně v důsledku změn koeficientů dle § 6 odst. 4 písm.a)  §11 odst. 3 písm.a) a zavedení místního koeficientu dle § 12 </t>
  </si>
  <si>
    <t xml:space="preserve">Daň z nemovitých věcí Praha Praha 2 - dopady na výnos daně v důsledku změn koeficientů dle § 6 odst. 4 písm.a)  §11 odst. 3 písm.a) a zavedení místního koeficientu dle § 12 </t>
  </si>
  <si>
    <t xml:space="preserve">Daň z nemovitých věcí Praha 5  - dopady na výnos daně v důsledku změn koeficientů dle § 6 odst. 4 písm.a)  §11 odst. 3 písm.a) a zavedení místního koeficientu dle § 12 </t>
  </si>
  <si>
    <t xml:space="preserve">Daň z nemovitých věcí Praha 7 - dopady na výnos daně v důsledku změn koeficientů dle § 6 odst. 4 písm.a)  §11 odst. 3 písm.a) a zavedení místního koeficientu dle § 12 </t>
  </si>
  <si>
    <t>zákl. koef.   5</t>
  </si>
  <si>
    <t>základní koef. § 6 odst. 4 písm. a) a §11 odst. 3 písm. a)</t>
  </si>
  <si>
    <t>K budova k doplň. fci k rekreaci</t>
  </si>
  <si>
    <t>koef. dle § 11 odst. 3 písm. b)</t>
  </si>
  <si>
    <t>bez možností změny koeficientů</t>
  </si>
  <si>
    <t>výnos celkem se změnou zákl. koef. a bez změny koef. Dle § 11 odst. 3 písm. b</t>
  </si>
  <si>
    <t>%</t>
  </si>
  <si>
    <t>Kč</t>
  </si>
  <si>
    <t>Praha Velká Chuchle</t>
  </si>
  <si>
    <r>
      <rPr>
        <b/>
        <sz val="11"/>
        <color theme="1"/>
        <rFont val="Calibri"/>
        <family val="2"/>
        <charset val="238"/>
        <scheme val="minor"/>
      </rPr>
      <t>Základní koeficient</t>
    </r>
    <r>
      <rPr>
        <sz val="11"/>
        <color theme="1"/>
        <rFont val="Calibri"/>
        <family val="2"/>
        <charset val="238"/>
        <scheme val="minor"/>
      </rPr>
      <t xml:space="preserve"> = koeficient dle § 6 odst. 4 písm. a) a §11 odst. 3 písm. a) </t>
    </r>
  </si>
  <si>
    <r>
      <t>koeficient § 11 odst. 3 písm. b)  ve výši 1,5  -</t>
    </r>
    <r>
      <rPr>
        <sz val="11"/>
        <color theme="1"/>
        <rFont val="Calibri"/>
        <family val="2"/>
        <charset val="238"/>
        <scheme val="minor"/>
      </rPr>
      <t xml:space="preserve"> může a nemusí být zaveden OZV, Praha má zaveden </t>
    </r>
  </si>
  <si>
    <r>
      <rPr>
        <b/>
        <sz val="11"/>
        <color theme="1"/>
        <rFont val="Calibri"/>
        <family val="2"/>
        <charset val="238"/>
        <scheme val="minor"/>
      </rPr>
      <t>Výnos s možností změny základního  koeficientu</t>
    </r>
    <r>
      <rPr>
        <sz val="11"/>
        <color theme="1"/>
        <rFont val="Calibri"/>
        <family val="2"/>
        <charset val="238"/>
        <scheme val="minor"/>
      </rPr>
      <t xml:space="preserve"> = uveden celkový výnos za dané nemovitosti v roce 2018  (stavební pozemky, byty, obytné domy a stavby</t>
    </r>
  </si>
  <si>
    <r>
      <rPr>
        <b/>
        <sz val="11"/>
        <color theme="1"/>
        <rFont val="Calibri"/>
        <family val="2"/>
        <charset val="238"/>
        <scheme val="minor"/>
      </rPr>
      <t>Výnos bez možností změny základního koeficientu</t>
    </r>
    <r>
      <rPr>
        <sz val="11"/>
        <color theme="1"/>
        <rFont val="Calibri"/>
        <family val="2"/>
        <charset val="238"/>
        <scheme val="minor"/>
      </rPr>
      <t xml:space="preserve"> = uveden celkový výnos za dané nemovitosti v roce 2018 (ostatní nemovitosti, u kterých základní koef. nelze použít), včetně nemovitostí , u kterých je zaveden koef dle § 11 odstr.3 písm b)</t>
    </r>
  </si>
  <si>
    <r>
      <t xml:space="preserve">Základní koeficient je upraven OZV 16/2001 Sb. HMP  -  koef. stanoven </t>
    </r>
    <r>
      <rPr>
        <b/>
        <sz val="11"/>
        <color theme="1"/>
        <rFont val="Calibri"/>
        <family val="2"/>
        <charset val="238"/>
        <scheme val="minor"/>
      </rPr>
      <t>v max. výši 5.</t>
    </r>
    <r>
      <rPr>
        <sz val="11"/>
        <color theme="1"/>
        <rFont val="Calibri"/>
        <family val="2"/>
        <charset val="238"/>
        <scheme val="minor"/>
      </rPr>
      <t xml:space="preserve"> V tabulce</t>
    </r>
    <r>
      <rPr>
        <b/>
        <sz val="11"/>
        <color theme="1"/>
        <rFont val="Calibri"/>
        <family val="2"/>
        <charset val="238"/>
        <scheme val="minor"/>
      </rPr>
      <t xml:space="preserve"> </t>
    </r>
    <r>
      <rPr>
        <sz val="11"/>
        <color theme="1"/>
        <rFont val="Calibri"/>
        <family val="2"/>
        <charset val="238"/>
        <scheme val="minor"/>
      </rPr>
      <t>vedeny zákonné možnosti snížení</t>
    </r>
    <r>
      <rPr>
        <b/>
        <sz val="11"/>
        <color theme="1"/>
        <rFont val="Calibri"/>
        <family val="2"/>
        <charset val="238"/>
        <scheme val="minor"/>
      </rPr>
      <t>.</t>
    </r>
  </si>
  <si>
    <t>výnos bez možnosti změny zákl. koef, zohledněno snížení koef. dle § 11 odst. 3 p. b)</t>
  </si>
  <si>
    <t>výnos celkem se změnou zákl. koef. a bez změny koef. dle § 11 odst. 3 písm. b</t>
  </si>
  <si>
    <t>zákl. koef.  2</t>
  </si>
  <si>
    <t>výnos bez možnosti změny zákl. koef, zohledněno snížení koef. dle § 11 odst. 3  p. b)</t>
  </si>
  <si>
    <t>výnos celkem se změnou zákl. koef. a koef. dle § 11 odst. 3 písm. b</t>
  </si>
  <si>
    <t>výnos celkem se změnou zákl. koef. a bez změny koef. Dle § 11 odst. 3 písm.b</t>
  </si>
  <si>
    <t>místní koef. §12</t>
  </si>
  <si>
    <t>Praha 1</t>
  </si>
  <si>
    <r>
      <t>(C+D+E+G+P+X+Y)(</t>
    </r>
    <r>
      <rPr>
        <b/>
        <sz val="7"/>
        <color rgb="FF92D050"/>
        <rFont val="Calibri"/>
        <family val="2"/>
        <charset val="238"/>
        <scheme val="minor"/>
      </rPr>
      <t>J+K+L+M+N+O+S+T+U+V</t>
    </r>
    <r>
      <rPr>
        <b/>
        <sz val="7"/>
        <color theme="1"/>
        <rFont val="Calibri"/>
        <family val="2"/>
        <charset val="238"/>
        <scheme val="minor"/>
      </rPr>
      <t>)(</t>
    </r>
    <r>
      <rPr>
        <b/>
        <sz val="7"/>
        <color rgb="FFFF0000"/>
        <rFont val="Calibri"/>
        <family val="2"/>
        <charset val="238"/>
        <scheme val="minor"/>
      </rPr>
      <t>A+B</t>
    </r>
    <r>
      <rPr>
        <b/>
        <sz val="7"/>
        <color theme="1"/>
        <rFont val="Calibri"/>
        <family val="2"/>
        <charset val="238"/>
        <scheme val="minor"/>
      </rPr>
      <t>)</t>
    </r>
  </si>
  <si>
    <r>
      <rPr>
        <b/>
        <sz val="7"/>
        <color rgb="FF92D050"/>
        <rFont val="Calibri"/>
        <family val="2"/>
        <charset val="238"/>
        <scheme val="minor"/>
      </rPr>
      <t>(J+K+L+M+N+O+S+T+U+V</t>
    </r>
    <r>
      <rPr>
        <b/>
        <sz val="7"/>
        <color theme="1"/>
        <rFont val="Calibri"/>
        <family val="2"/>
        <charset val="238"/>
        <scheme val="minor"/>
      </rPr>
      <t>)(C+D+E+G+P+X+Y)(</t>
    </r>
    <r>
      <rPr>
        <b/>
        <sz val="7"/>
        <color rgb="FFFF0000"/>
        <rFont val="Calibri"/>
        <family val="2"/>
        <charset val="238"/>
        <scheme val="minor"/>
      </rPr>
      <t>A+B</t>
    </r>
    <r>
      <rPr>
        <b/>
        <sz val="7"/>
        <color theme="1"/>
        <rFont val="Calibri"/>
        <family val="2"/>
        <charset val="238"/>
        <scheme val="minor"/>
      </rPr>
      <t>)</t>
    </r>
  </si>
  <si>
    <t>F,H,I,R,Z</t>
  </si>
  <si>
    <r>
      <rPr>
        <b/>
        <sz val="11"/>
        <color theme="1"/>
        <rFont val="Calibri"/>
        <family val="2"/>
        <charset val="238"/>
        <scheme val="minor"/>
      </rPr>
      <t>Místní koef. § 12</t>
    </r>
    <r>
      <rPr>
        <sz val="11"/>
        <color theme="1"/>
        <rFont val="Calibri"/>
        <family val="2"/>
        <charset val="238"/>
        <scheme val="minor"/>
      </rPr>
      <t xml:space="preserve"> - </t>
    </r>
    <r>
      <rPr>
        <sz val="11"/>
        <color rgb="FFFF0000"/>
        <rFont val="Calibri"/>
        <family val="2"/>
        <charset val="238"/>
        <scheme val="minor"/>
      </rPr>
      <t>nelze použít u nemovitých věcí uvedených v § 5 odst. 1 zákona A,B -orná půda, chmelnice, zahrady, vinice, ovocné sady a trv. travní porosty)</t>
    </r>
  </si>
  <si>
    <r>
      <rPr>
        <b/>
        <sz val="11"/>
        <color theme="1"/>
        <rFont val="Calibri"/>
        <family val="2"/>
        <charset val="238"/>
        <scheme val="minor"/>
      </rPr>
      <t>Místní koef. § 12</t>
    </r>
    <r>
      <rPr>
        <sz val="11"/>
        <color theme="1"/>
        <rFont val="Calibri"/>
        <family val="2"/>
        <charset val="238"/>
        <scheme val="minor"/>
      </rPr>
      <t xml:space="preserve"> - </t>
    </r>
    <r>
      <rPr>
        <sz val="11"/>
        <color rgb="FFFF0000"/>
        <rFont val="Calibri"/>
        <family val="2"/>
        <charset val="238"/>
        <scheme val="minor"/>
      </rPr>
      <t>nelze použít u nemovitých věcí uvedených v § 5 odst. 1 zákona (A,B - orná půda, chmelnice, zahrady, vinice, ovocné sady a trv. travní porosty)</t>
    </r>
  </si>
  <si>
    <t>Praha 2</t>
  </si>
  <si>
    <t>Praha 3</t>
  </si>
  <si>
    <t>Praha 4</t>
  </si>
  <si>
    <t>Praha 22</t>
  </si>
  <si>
    <t>Praha Zličín</t>
  </si>
  <si>
    <t>Praha 9</t>
  </si>
  <si>
    <t>Praha 20</t>
  </si>
  <si>
    <t xml:space="preserve">Daň z nemovitých věcí Praha 20 - dopady na výnos daně v důsledku změn koeficientů dle § 6 odst. 4 písm.a) a §11 odst. 3 písm.a) a zavedení místního koeficientu dle § 12 </t>
  </si>
  <si>
    <t xml:space="preserve">Daň z nemovitých věcí Praha Lipence - dopady na výnos daně v důsledku změn koeficientů dle § 6 odst. 4 písm.a)  §11 odst. 3 písm.a) a zavedení místního koeficientu dle § 12 </t>
  </si>
  <si>
    <t>Praha Lipence</t>
  </si>
  <si>
    <t xml:space="preserve">Daň z nemovitých věcí Praha 22 - dopady na výnos daně v důsledku změn koeficientů dle § 6 odst. 4 písm.a) a §11 odst. 3 písm.a) a zavedení místního koeficientu dle § 12 </t>
  </si>
  <si>
    <t xml:space="preserve">Daň z nemovitých věcí Praha 19 - dopady na výnos daně v důsledku změn koeficientů dle § 6 odst. 4 písm.a) a §11 odst. 3 písm.a) a zavedení místního koeficientu dle § 12 </t>
  </si>
  <si>
    <t>Praha 19</t>
  </si>
  <si>
    <t xml:space="preserve">Daň z nemovitých věcí Praha 8 - dopady na výnos daně v důsledku změn koeficientů dle § 6 odst. 4 písm.a) a §11 odst. 3 písm.a) a zavedení místního koeficientu dle § 12 </t>
  </si>
  <si>
    <t>Praha 8</t>
  </si>
  <si>
    <t>Praha 11</t>
  </si>
  <si>
    <t xml:space="preserve">Daň z nemovitých věcí Praha 11- dopady na výnos daně v důsledku změn koeficientů dle § 6 odst. 4 písm.a) a §11 odst. 3 písm.a) a zavedení místního koeficientu dle § 12 </t>
  </si>
  <si>
    <t>Praha 12</t>
  </si>
  <si>
    <t xml:space="preserve">Daň z nemovitých věcí Praha 12- dopady na výnos daně v důsledku změn koeficientů dle § 6 odst. 4 písm.a) a §11 odst. 3 písm.a) a zavedení místního koeficientu dle § 12 </t>
  </si>
  <si>
    <t>Praha 13</t>
  </si>
  <si>
    <t xml:space="preserve">Daň z nemovitých věcí Praha 13- dopady na výnos daně v důsledku změn koeficientů dle § 6 odst. 4 písm.a) a §11 odst. 3 písm.a) a zavedení místního koeficientu dle § 12 </t>
  </si>
  <si>
    <t>Praha 14</t>
  </si>
  <si>
    <t xml:space="preserve">Daň z nemovitých věcí Praha 14- dopady na výnos daně v důsledku změn koeficientů dle § 6 odst. 4 písm.a) a §11 odst. 3 písm.a) a zavedení místního koeficientu dle § 12 </t>
  </si>
  <si>
    <t>Praha 15</t>
  </si>
  <si>
    <t xml:space="preserve">Daň z nemovitých věcí Praha 15- dopady na výnos daně v důsledku změn koeficientů dle § 6 odst. 4 písm.a) a §11 odst. 3 písm.a) a zavedení místního koeficientu dle § 12 </t>
  </si>
  <si>
    <t>Praha 16</t>
  </si>
  <si>
    <t xml:space="preserve">Daň z nemovitých věcí Praha 16- dopady na výnos daně v důsledku změn koeficientů dle § 6 odst. 4 písm.a) a §11 odst. 3 písm.a) a zavedení místního koeficientu dle § 12 </t>
  </si>
  <si>
    <t xml:space="preserve">Daň z nemovitých věcí Praha 17- dopady na výnos daně v důsledku změn koeficientů dle § 6 odst. 4 písm.a) a §11 odst. 3 písm.a) a zavedení místního koeficientu dle § 12 </t>
  </si>
  <si>
    <t>Praha 18</t>
  </si>
  <si>
    <t xml:space="preserve">Daň z nemovitých věcí Praha 18- dopady na výnos daně v důsledku změn koeficientů dle § 6 odst. 4 písm.a) a §11 odst. 3 písm.a) a zavedení místního koeficientu dle § 12 </t>
  </si>
  <si>
    <t>Praha Benice</t>
  </si>
  <si>
    <t xml:space="preserve">Daň z nemovitých věcí Praha Benice- dopady na výnos daně v důsledku změn koeficientů dle § 6 odst. 4 písm.a) a §11 odst. 3 písm.a) a zavedení místního koeficientu dle § 12 </t>
  </si>
  <si>
    <t>Praha Běchovice</t>
  </si>
  <si>
    <t xml:space="preserve">Daň z nemovitých věcí Praha Běchovice- dopady na výnos daně v důsledku změn koeficientů dle § 6 odst. 4 písm.a) a §11 odst. 3 písm.a) a zavedení místního koeficientu dle § 12 </t>
  </si>
  <si>
    <t>Praha Březiněves</t>
  </si>
  <si>
    <t xml:space="preserve">Daň z nemovitých věcí Praha Březiněves- dopady na výnos daně v důsledku změn koeficientů dle § 6 odst. 4 písm.a) a §11 odst. 3 písm.a) a zavedení místního koeficientu dle § 12 </t>
  </si>
  <si>
    <t>Praha Čakovice</t>
  </si>
  <si>
    <t xml:space="preserve">Daň z nemovitých věcí Praha Čakovice- dopady na výnos daně v důsledku změn koeficientů dle § 6 odst. 4 písm.a) a §11 odst. 3 písm.a) a zavedení místního koeficientu dle § 12 </t>
  </si>
  <si>
    <t>Praha Dolní Chabry</t>
  </si>
  <si>
    <t xml:space="preserve">Daň z nemovitých věcí Praha Dolní Chabry- dopady na výnos daně v důsledku změn koeficientů dle § 6 odst. 4 písm.a) a §11 odst. 3 písm.a) a zavedení místního koeficientu dle § 12 </t>
  </si>
  <si>
    <t>Praha Dolní Měcholupy</t>
  </si>
  <si>
    <t xml:space="preserve">Daň z nemovitých věcí Praha Dolní Měcholupy- dopady na výnos daně v důsledku změn koeficientů dle § 6 odst. 4 písm.a) a §11 odst. 3 písm.a) a zavedení místního koeficientu dle § 12 </t>
  </si>
  <si>
    <t>Praha Dolní Počernice</t>
  </si>
  <si>
    <t xml:space="preserve">Daň z nemovitých věcí Praha Dolní Počernice- dopady na výnos daně v důsledku změn koeficientů dle § 6 odst. 4 písm.a) a §11 odst. 3 písm.a) a zavedení místního koeficientu dle § 12 </t>
  </si>
  <si>
    <t>Praha Dubeč</t>
  </si>
  <si>
    <t xml:space="preserve">Daň z nemovitých věcí Praha Dubeč- dopady na výnos daně v důsledku změn koeficientů dle § 6 odst. 4 písm.a) a §11 odst. 3 písm.a) a zavedení místního koeficientu dle § 12 </t>
  </si>
  <si>
    <t>Praha Klánovice</t>
  </si>
  <si>
    <t xml:space="preserve">Daň z nemovitých věcí Praha Klánovice- dopady na výnos daně v důsledku změn koeficientů dle § 6 odst. 4 písm.a) a §11 odst. 3 písm.a) a zavedení místního koeficientu dle § 12 </t>
  </si>
  <si>
    <t>Praha Koloděje</t>
  </si>
  <si>
    <t xml:space="preserve">Daň z nemovitých věcí Praha Koloděje- dopady na výnos daně v důsledku změn koeficientů dle § 6 odst. 4 písm.a) a §11 odst. 3 písm.a) a zavedení místního koeficientu dle § 12 </t>
  </si>
  <si>
    <t>Praha Kolovraty</t>
  </si>
  <si>
    <t xml:space="preserve">Daň z nemovitých věcí Praha Kolovraty- dopady na výnos daně v důsledku změn koeficientů dle § 6 odst. 4 písm.a) a §11 odst. 3 písm.a) a zavedení místního koeficientu dle § 12 </t>
  </si>
  <si>
    <t>Praha Královice</t>
  </si>
  <si>
    <t xml:space="preserve">Daň z nemovitých věcí Praha Královice- dopady na výnos daně v důsledku změn koeficientů dle § 6 odst. 4 písm.a) a §11 odst. 3 písm.a) a zavedení místního koeficientu dle § 12 </t>
  </si>
  <si>
    <t>Praha Křeslice</t>
  </si>
  <si>
    <t xml:space="preserve">Daň z nemovitých věcí Praha Křeslice- dopady na výnos daně v důsledku změn koeficientů dle § 6 odst. 4 písm.a) a §11 odst. 3 písm.a) a zavedení místního koeficientu dle § 12 </t>
  </si>
  <si>
    <t>Praha Kunratice</t>
  </si>
  <si>
    <t xml:space="preserve">Daň z nemovitých věcí Praha Kunratice- dopady na výnos daně v důsledku změn koeficientů dle § 6 odst. 4 písm.a) a §11 odst. 3 písm.a) a zavedení místního koeficientu dle § 12 </t>
  </si>
  <si>
    <t>Praha Libuš</t>
  </si>
  <si>
    <t xml:space="preserve">Daň z nemovitých věcí Praha Libuš- dopady na výnos daně v důsledku změn koeficientů dle § 6 odst. 4 písm.a) a §11 odst. 3 písm.a) a zavedení místního koeficientu dle § 12 </t>
  </si>
  <si>
    <t>Praha Lochkov</t>
  </si>
  <si>
    <t xml:space="preserve">Daň z nemovitých věcí Praha Lochkov- dopady na výnos daně v důsledku změn koeficientů dle § 6 odst. 4 písm.a) a §11 odst. 3 písm.a) a zavedení místního koeficientu dle § 12 </t>
  </si>
  <si>
    <t>Praha Lysolaje</t>
  </si>
  <si>
    <t xml:space="preserve">Daň z nemovitých věcí Praha Lysolaje- dopady na výnos daně v důsledku změn koeficientů dle § 6 odst. 4 písm.a) a §11 odst. 3 písm.a) a zavedení místního koeficientu dle § 12 </t>
  </si>
  <si>
    <t>Praha Nebušice</t>
  </si>
  <si>
    <t xml:space="preserve">Daň z nemovitých věcí Praha Nebušice- dopady na výnos daně v důsledku změn koeficientů dle § 6 odst. 4 písm.a) a §11 odst. 3 písm.a) a zavedení místního koeficientu dle § 12 </t>
  </si>
  <si>
    <t>Praha Nedvězí</t>
  </si>
  <si>
    <t xml:space="preserve">Daň z nemovitých věcí Praha Nedvězí- dopady na výnos daně v důsledku změn koeficientů dle § 6 odst. 4 písm.a) a §11 odst. 3 písm.a) a zavedení místního koeficientu dle § 12 </t>
  </si>
  <si>
    <t>Praha Petrovice</t>
  </si>
  <si>
    <t xml:space="preserve">Daň z nemovitých věcí Praha Petrovice- dopady na výnos daně v důsledku změn koeficientů dle § 6 odst. 4 písm.a) a §11 odst. 3 písm.a) a zavedení místního koeficientu dle § 12 </t>
  </si>
  <si>
    <t>Praha Přední Kopanina</t>
  </si>
  <si>
    <t xml:space="preserve">Daň z nemovitých věcí Praha Přední Kopanina- dopady na výnos daně v důsledku změn koeficientů dle § 6 odst. 4 písm.a) a §11 odst. 3 písm.a) a zavedení místního koeficientu dle § 12 </t>
  </si>
  <si>
    <t>Praha Řeporyje</t>
  </si>
  <si>
    <t xml:space="preserve">Daň z nemovitých věcí Praha Řeporyje- dopady na výnos daně v důsledku změn koeficientů dle § 6 odst. 4 písm.a) a §11 odst. 3 písm.a) a zavedení místního koeficientu dle § 12 </t>
  </si>
  <si>
    <t>Praha Satalice</t>
  </si>
  <si>
    <t xml:space="preserve">Daň z nemovitých věcí Praha Satalice - dopady na výnos daně v důsledku změn koeficientů dle § 6 odst. 4 písm.a)  §11 odst. 3 písm.a) a zavedení místního koeficientu dle § 12 </t>
  </si>
  <si>
    <t>Praha Slivenec</t>
  </si>
  <si>
    <t xml:space="preserve">Daň z nemovitých věcí Praha Slivenec- dopady na výnos daně v důsledku změn koeficientů dle § 6 odst. 4 písm.a) a §11 odst. 3 písm.a) a zavedení místního koeficientu dle § 12 </t>
  </si>
  <si>
    <t>Praha Suchdol</t>
  </si>
  <si>
    <t xml:space="preserve">Daň z nemovitých věcí Praha Suchdol- dopady na výnos daně v důsledku změn koeficientů dle § 6 odst. 4 písm.a) a §11 odst. 3 písm.a) a zavedení místního koeficientu dle § 12 </t>
  </si>
  <si>
    <t>Praha Šeberov</t>
  </si>
  <si>
    <t xml:space="preserve">Daň z nemovitých věcí Praha Šeberov- dopady na výnos daně v důsledku změn koeficientů dle § 6 odst. 4 písm.a) a §11 odst. 3 písm.a) a zavedení místního koeficientu dle § 12 </t>
  </si>
  <si>
    <t>Praha Štěrboholy</t>
  </si>
  <si>
    <t xml:space="preserve">Daň z nemovitých věcí Praha Štěrboholy- dopady na výnos daně v důsledku změn koeficientů dle § 6 odst. 4 písm.a) a §11 odst. 3 písm.a) a zavedení místního koeficientu dle § 12 </t>
  </si>
  <si>
    <t>Praha Troja</t>
  </si>
  <si>
    <t xml:space="preserve">Daň z nemovitých věcí Praha Troja- dopady na výnos daně v důsledku změn koeficientů dle § 6 odst. 4 písm.a) a §11 odst. 3 písm.a) a zavedení místního koeficientu dle § 12 </t>
  </si>
  <si>
    <t>Praha Újezd</t>
  </si>
  <si>
    <t xml:space="preserve">Daň z nemovitých věcí Praha Újezd- dopady na výnos daně v důsledku změn koeficientů dle § 6 odst. 4 písm.a) a §11 odst. 3 písm.a) a zavedení místního koeficientu dle § 12 </t>
  </si>
  <si>
    <t>Praha Vinoř</t>
  </si>
  <si>
    <t xml:space="preserve">Daň z nemovitých věcí Praha Vinoř- dopady na výnos daně v důsledku změn koeficientů dle § 6 odst. 4 písm.a) a §11 odst. 3 písm.a) a zavedení místního koeficientu dle § 12 </t>
  </si>
  <si>
    <t>Praha Zbraslav</t>
  </si>
  <si>
    <t xml:space="preserve">Daň z nemovitých věcí Praha Zbraslav- dopady na výnos daně v důsledku změn koeficientů dle § 6 odst. 4 písm.a) a §11 odst. 3 písm.a) a zavedení místního koeficientu dle § 12 </t>
  </si>
  <si>
    <t>Praha Ďáblice</t>
  </si>
  <si>
    <t xml:space="preserve">Daň z nemovitých věcí Praha Ďáblice- dopady na výnos daně v důsledku změn koeficientů dle § 6 odst. 4 písm.a) a §11 odst. 3 písm.a) a zavedení místního koeficientu dle § 12 </t>
  </si>
  <si>
    <t>Praha 21</t>
  </si>
  <si>
    <t xml:space="preserve">Daň z nemovitých věcí Praha 21- dopady na výnos daně v důsledku změn koeficientů dle § 6 odst. 4 písm.a) a §11 odst. 3 písm.a) a zavedení místního koeficientu dle § 12 </t>
  </si>
  <si>
    <t xml:space="preserve">Daň z nemovitých věcí Praha Zličín - dopady na výnos daně v důsledku změn koeficientů dle § 6 odst. 4 písm.a)  §11 odst. 3 písm.a) a zavedení místního koeficientu dle § 12 </t>
  </si>
  <si>
    <t>Praha 5</t>
  </si>
  <si>
    <t>Praha 7</t>
  </si>
  <si>
    <t>Daň z nemovitostí   2018</t>
  </si>
  <si>
    <t>Praha 10</t>
  </si>
  <si>
    <t>Praha 17</t>
  </si>
  <si>
    <t>Druh pozemku</t>
  </si>
  <si>
    <t>Popis</t>
  </si>
  <si>
    <t>Upřesnění</t>
  </si>
  <si>
    <t>orná půda, chmelnice, vinice, zahrada, ovocný sad</t>
  </si>
  <si>
    <t>trvalý travní porost, dřívější označení louka a pastvina</t>
  </si>
  <si>
    <t xml:space="preserve">C hospodářský les </t>
  </si>
  <si>
    <t>hospodářský les, zdanění nepodléhají lesy ochranné a lesy zvláštního určení. Údaj o zařazení lesního pozemku do kategorie hospodářský les a do souborů lesních typů se vede v lesním hospodářském plánu.</t>
  </si>
  <si>
    <t>rybník s intenzivním a průmyslovým chovem ryb podle rozhodnutí příslušného správního orgánu, do jehož působnosti spadá vodní hospodářství. Jiné pozemky vodních ploch nejsou předmětem daně z pozemků.</t>
  </si>
  <si>
    <t>zastavěná plocha a nádvoří</t>
  </si>
  <si>
    <t>stavební pozemek - pouze pro účely daně z nemovitostí se jedná o pozemky uvedené v § 6 odst. 3 zákona. Pod tímto druhem pozemku bude pozemek zařazen až do doby, než se stavba stane předmětem daně ze staveb nebo pokud ohlášení nebo stavební povolení pozbude platnosti.</t>
  </si>
  <si>
    <t>ostatní plocha</t>
  </si>
  <si>
    <t>obytný dům - rodinný dům, bytový dům nebo obytná část zemědělské usedlosti</t>
  </si>
  <si>
    <t>ostatní stavba tvořící příslušenství k obytnému domu - např. prádelna, kůlna, stavba k chovu drobného domácího zvířectva apod.</t>
  </si>
  <si>
    <t>stavba pro individuální rekreaci včetně rodinných domů využívaných pro individuální rekreaci - chata, rekreační domek, rekreační chalupa, nebo stavba, jejíž charakter užívání odpovídá individuální rekreaci</t>
  </si>
  <si>
    <t>stavba plnící doplňkovou funkci ke stavbě pro individuální rekreaci - stavba, tvořící příslušenství stavby pro individuální rekreaci, např. kůlna, bývalý chlév, stodola apod.</t>
  </si>
  <si>
    <t>garáž vystavěná odděleně od obytného domu - garáž, která není součástí obytného domu (není vestavěná ani není přístavbou k obytnému domu).</t>
  </si>
  <si>
    <t>zemědělská prvovýroba, lesní a vodní hospodářství (liší se dle druhu podnikatelské činnosti k níž budova slouží)</t>
  </si>
  <si>
    <t>Stavby užívané pro podnikatelskou činnost - podle podnikatelské činnosti, k níž stavba slouží, se dělí na uvedené druhy</t>
  </si>
  <si>
    <t>průmysl, stavebnictví, doprava, energetika, ostatní zemědělská výroba (liší se dle druhu podnikatelské činnosti k níž budova slouží)</t>
  </si>
  <si>
    <t>ostatní podnikatelská činnost (liší se dle druhu podnikatelské činnosti k níž budova slouží)</t>
  </si>
  <si>
    <t>ostatní stavba - stavba, kterou nelze zařadit pod žádný z výše uvedených druhů staveb. Jedná se např. o stavby škol, zdravotnických zařízení, některé památkové objekty, některé církevní stavby atd.</t>
  </si>
  <si>
    <t>byt</t>
  </si>
  <si>
    <t>zemědělská prvovýroba, lesní a vodní hospodářství</t>
  </si>
  <si>
    <t>Samostatné nebytové prostory užívané pro podnikatelskou činnost - podle podnikatelské činnosti, k níž je samostatný nebytový prostor užíván, se dělí na uvedené druhy</t>
  </si>
  <si>
    <t>průmysl, stavebnictví, doprava, energetika, ostatní zemědělská výroba</t>
  </si>
  <si>
    <t>ostatní podnikatelská činnost</t>
  </si>
  <si>
    <t>samostatný nebytový prostor užívaný jako garáž</t>
  </si>
  <si>
    <t>zpevněné plochy pozemků, užívající k následující podnikatelské činnosti - zemědělské prvovýroby, lesní a vodní hospodářství</t>
  </si>
  <si>
    <t>zpevněné plochy pozemků, užívající k následující podnikatelské činnosti - průmysl, stavebnictví, doprava, energetika, ostatní zemědělská výroba, ostatní podnikatelská činnost</t>
  </si>
  <si>
    <t>ostatní samostatný nebytový prostor</t>
  </si>
  <si>
    <t>Legenda</t>
  </si>
  <si>
    <t>Místní koeficient § 12</t>
  </si>
  <si>
    <t>Obec může obecně závaznou vyhláškou pro všechny nemovité věci na území celé obce stanovit jeden místní koeficient ve výši 2,3,4 nebo 5. Tímto koeficientem se vynásobí daň poplatníka za jednotlivé druhy pozemků, zdanitelných staveb nebo zdanitelných jednotek, popřípadě jejich souhrhny, s výjimkou pozmků uvedených v § 5 odst. 1 (tj. základem daně u pozemků orné půdy, chmelnic, vinic, zahrad, ovocných sadů a trvalých travních porostů je cena půdy zjištěná násobením skutečné výměry pozemku v m2 průměrnou cenou půdy stanovenou na 1 m2 ve vyhlášce vydané na základě zmocnění v § 17 tohoto zákona).</t>
  </si>
  <si>
    <t>Základní koeficient dle § 6 odst. 4 písm. a) a § 11 odst. 3 písm. a)</t>
  </si>
  <si>
    <t xml:space="preserve">Výnos s možností změny základního  koeficientu </t>
  </si>
  <si>
    <t>Výnos bez možností změny základního koeficientu</t>
  </si>
  <si>
    <t>Koeficient dle § 11 odst. 3 písm. b)</t>
  </si>
  <si>
    <t>Buňky s uvedením písmen (např. F,H,I,R,Z)</t>
  </si>
  <si>
    <t xml:space="preserve">Písmena představují jednotlivé druhy nemovitých věcí, kterých se výnosy a propočty v daném sloupci týkají. Podrobnější vysvětlení jednotlivých nemovitých věcí je uveden ve druhém listě tohoto souboru pojmenovaném Druhy pozemků - vysvětlivky. </t>
  </si>
  <si>
    <t>Základní koeficient (uvedena výše koeficientu dle dané varianty)</t>
  </si>
  <si>
    <t>Výnosy za nemovitosti, u kterých lze měnit základní koeficient, vynásobené základním koeficientem dle dané varianty</t>
  </si>
  <si>
    <t>Uveden celkový výnos připadající na MČ za dané nemovitosti  (ostatní nemovitosti, u kterých základní koef. nelze použít), včetně nemovitostí , u kterých je zaveden koeficient dle § 11 odstr.3 písm b) ve výši 1,5</t>
  </si>
  <si>
    <t>Uveden celkový výnos připadající na MČ za dané nemovitosti   (stavební pozemky, byty, obytné domy a stavby  tvořící k nim přísl.) očištěný od násobku základního koef.  - výpočet výchozí pro další propočty</t>
  </si>
  <si>
    <t>Uveden celkový výnos připadající na MČ za dané nemovitosti   (stavební pozemky, byty, obytné domy a stavby  tvořící k nim přísl.) při použití základního koef.  ve výši 5. Tento stav odpovídá současnému stavu, který je zaveden obecně závaznou vyhláškou 16/2001 Sb., hl. m. Prahy.</t>
  </si>
  <si>
    <t xml:space="preserve">Uveden celkový výnos připadající na MČ za dané nemovitosti (ostatní nemovitosti, u kterých základní koef. nelze použít), včetně nemovitostí , u kterých je zohledněno případné snížení koeficientu dle § 11 odstr.3 písm b) na původní výši 1 </t>
  </si>
  <si>
    <t>Koeficient pro celé území obce může a nemusí být v obci zaveden. Hl. m. Praha tento koeficient ve výši 1,5 má zaveden obecně závaznou vyhláškou 16/2001 Sb., hl. m. Prahy (tj. u budov pro rodinnou rekreaci a budov rodinného domu užívané pro rodinnou rekreaci a u staveb, která plní doplňkovou funkci k těmto budovám s výjimkou garáže, u garáže vystavěné odděleně od budov obytných domů a u zdanitelné jednotky, jejíž převažující část podlahové plochy je užívána jako garáž, u zdanitelné stavby a u zdanitelné jednotky, jejichž převažující část podlahové plochy nadzemní části zdanitelné stavby nebo, nemá–li podlahovou plochu, zastavěné plochy zdanitelné stavby nebo podlahové plochy zdanitelné jednotky je užívána k podnikání).</t>
  </si>
  <si>
    <t>Výnos bez možnosti změny zákl. koef., zohledněno snížení koef. dle § 11 odst. 3  p. b)</t>
  </si>
  <si>
    <t>Uveden celkový výnos připadající na MČ při uplatnění základního koeficientu dle dané varianty a ponechání zavedeného koeficientu dle § 11 odst. 3 písm. b) ve výši 1,5</t>
  </si>
  <si>
    <t>Uveden celkový výnos připadající na MČ při uplatnění základního koeficientu dle dané varianty a při snížení koeficientu dle § 11 odst. 3 písm. b) na výši 1</t>
  </si>
  <si>
    <t>Název sloupce - vysvětlivky</t>
  </si>
  <si>
    <t>Výnos snížený o násobek základního koeficientu</t>
  </si>
  <si>
    <t>Praha 6</t>
  </si>
  <si>
    <t xml:space="preserve">Stanovení základního koeficientu vychází z ustanovení § 6 odst. 4 písm. a) pro výpočet daně z pozemků a ustanovení § 11 odst. 3 písm. a) tohoto zákona pro výpočet daně ze staveb a jednotek.  Základní koeficient může být v jednotlivých částech obce na základě obecně závazné vyhlášky zvýšen o jednu kategorii nebo snížen o jednu až tři kategorie podle členění koeficientů. Hl. m. Praha má na celém svém území stanoven základní koeficient obecně závaznou vyhláškou 16/2001 Sb. hl. m. Prahy v maximální výši 5. </t>
  </si>
  <si>
    <t>varianta 2,5 - 1,5 - 2</t>
  </si>
  <si>
    <t xml:space="preserve">2, 5 - výše koeficientu dle § 6 odst. 4 písm. a) a dle § 11 odst. 3 písm. a) </t>
  </si>
  <si>
    <t>1,5 - výše koeficientu dle § 11 odst. 3 písm. b)</t>
  </si>
  <si>
    <t>2 - výše místního koeficientu dle § 12</t>
  </si>
  <si>
    <t xml:space="preserve">první uvedené číslo u varianty vypovídá o výši koeficientu dle § 6 odst. 4 písm. a) a dle § 11 odst. 3 písm. a) </t>
  </si>
  <si>
    <t>druhé uvedené číslo vypovídá o výši koeficientu dle § 11 odst. 3 písm. b)</t>
  </si>
  <si>
    <t>třetí uvedené číslo vypovídá o výši místního koeficientu dle § 12</t>
  </si>
  <si>
    <t>varianta x - x - x</t>
  </si>
  <si>
    <t>Příloha č. 2 důvodové zprávy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</si>
</sst>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 _K_č_-;\-* #,##0\ _K_č_-;_-* &quot;-&quot;\ _K_č_-;_-@_-"/>
    <numFmt numFmtId="43" formatCode="_-* #,##0.00\ _K_č_-;\-* #,##0.00\ _K_č_-;_-* &quot;-&quot;??\ _K_č_-;_-@_-"/>
  </numFmts>
  <fonts count="14">
    <font>
      <sz val="11"/>
      <color theme="1"/>
      <name val="Calibri"/>
      <family val="2"/>
      <charset val="238"/>
      <scheme val="minor"/>
    </font>
    <font>
      <b/>
      <sz val="11"/>
      <color theme="1"/>
      <name val="Calibri"/>
      <family val="2"/>
      <charset val="238"/>
      <scheme val="minor"/>
    </font>
    <font>
      <b/>
      <sz val="9"/>
      <color theme="1"/>
      <name val="Calibri"/>
      <family val="2"/>
      <charset val="238"/>
      <scheme val="minor"/>
    </font>
    <font>
      <b/>
      <sz val="11"/>
      <color rgb="FF000000"/>
      <name val="Calibri"/>
      <family val="2"/>
      <charset val="238"/>
      <scheme val="minor"/>
    </font>
    <font>
      <sz val="11"/>
      <color rgb="FF000000"/>
      <name val="Calibri"/>
      <family val="2"/>
      <charset val="238"/>
      <scheme val="minor"/>
    </font>
    <font>
      <sz val="8"/>
      <color theme="1"/>
      <name val="Calibri"/>
      <family val="2"/>
      <charset val="238"/>
      <scheme val="minor"/>
    </font>
    <font>
      <b/>
      <sz val="7"/>
      <color theme="1"/>
      <name val="Calibri"/>
      <family val="2"/>
      <charset val="238"/>
      <scheme val="minor"/>
    </font>
    <font>
      <sz val="7"/>
      <color theme="1"/>
      <name val="Calibri"/>
      <family val="2"/>
      <charset val="238"/>
      <scheme val="minor"/>
    </font>
    <font>
      <sz val="7"/>
      <color rgb="FF000000"/>
      <name val="Calibri"/>
      <family val="2"/>
      <charset val="238"/>
      <scheme val="minor"/>
    </font>
    <font>
      <b/>
      <sz val="7"/>
      <color rgb="FF000000"/>
      <name val="Calibri"/>
      <family val="2"/>
      <charset val="238"/>
      <scheme val="minor"/>
    </font>
    <font>
      <sz val="11"/>
      <color rgb="FFFF0000"/>
      <name val="Calibri"/>
      <family val="2"/>
      <charset val="238"/>
      <scheme val="minor"/>
    </font>
    <font>
      <b/>
      <sz val="7"/>
      <color rgb="FFFF0000"/>
      <name val="Calibri"/>
      <family val="2"/>
      <charset val="238"/>
      <scheme val="minor"/>
    </font>
    <font>
      <sz val="11"/>
      <name val="Calibri"/>
      <family val="2"/>
      <charset val="238"/>
      <scheme val="minor"/>
    </font>
    <font>
      <b/>
      <sz val="7"/>
      <color rgb="FF92D050"/>
      <name val="Calibri"/>
      <family val="2"/>
      <charset val="238"/>
      <scheme val="minor"/>
    </font>
  </fonts>
  <fills count="17">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14996795556505021"/>
        <bgColor indexed="64"/>
      </patternFill>
    </fill>
    <fill>
      <patternFill patternType="solid">
        <fgColor theme="0"/>
        <bgColor indexed="64"/>
      </patternFill>
    </fill>
    <fill>
      <patternFill patternType="solid">
        <fgColor theme="6"/>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ck">
        <color auto="1"/>
      </left>
      <right style="thick">
        <color auto="1"/>
      </right>
      <top style="thick">
        <color auto="1"/>
      </top>
      <bottom style="medium">
        <color auto="1"/>
      </bottom>
      <diagonal/>
    </border>
    <border>
      <left style="thick">
        <color auto="1"/>
      </left>
      <right style="thick">
        <color auto="1"/>
      </right>
      <top style="medium">
        <color auto="1"/>
      </top>
      <bottom style="medium">
        <color auto="1"/>
      </bottom>
      <diagonal/>
    </border>
    <border>
      <left style="thick">
        <color auto="1"/>
      </left>
      <right style="thick">
        <color auto="1"/>
      </right>
      <top style="medium">
        <color auto="1"/>
      </top>
      <bottom style="thick">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top style="medium">
        <color auto="1"/>
      </top>
      <bottom/>
      <diagonal/>
    </border>
    <border>
      <left style="thick">
        <color auto="1"/>
      </left>
      <right style="thick">
        <color auto="1"/>
      </right>
      <top style="medium">
        <color auto="1"/>
      </top>
      <bottom/>
      <diagonal/>
    </border>
    <border>
      <left/>
      <right style="thick">
        <color auto="1"/>
      </right>
      <top style="thick">
        <color auto="1"/>
      </top>
      <bottom style="medium">
        <color auto="1"/>
      </bottom>
      <diagonal/>
    </border>
    <border>
      <left style="thick">
        <color auto="1"/>
      </left>
      <right/>
      <top style="medium">
        <color auto="1"/>
      </top>
      <bottom/>
      <diagonal/>
    </border>
    <border>
      <left style="thick">
        <color auto="1"/>
      </left>
      <right style="thick">
        <color auto="1"/>
      </right>
      <top style="thick">
        <color auto="1"/>
      </top>
      <bottom style="thick">
        <color auto="1"/>
      </bottom>
      <diagonal/>
    </border>
    <border>
      <left style="thick">
        <color auto="1"/>
      </left>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diagonal/>
    </border>
    <border>
      <left style="thick">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ck">
        <color auto="1"/>
      </left>
      <right style="thick">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54">
    <xf numFmtId="0" fontId="0" fillId="0" borderId="0" xfId="0"/>
    <xf numFmtId="0" fontId="2" fillId="0" borderId="1" xfId="0" applyFont="1" applyBorder="1"/>
    <xf numFmtId="3" fontId="3" fillId="0" borderId="2" xfId="0" applyNumberFormat="1" applyFont="1" applyBorder="1" applyAlignment="1">
      <alignment horizontal="right" vertical="center"/>
    </xf>
    <xf numFmtId="3" fontId="4" fillId="0" borderId="3" xfId="0" applyNumberFormat="1" applyFont="1" applyBorder="1" applyAlignment="1">
      <alignment horizontal="right" vertical="center"/>
    </xf>
    <xf numFmtId="41" fontId="0" fillId="0" borderId="0" xfId="0" applyNumberFormat="1"/>
    <xf numFmtId="41" fontId="0" fillId="0" borderId="0" xfId="0" applyNumberFormat="1" applyAlignment="1">
      <alignment horizontal="right" vertical="justify"/>
    </xf>
    <xf numFmtId="0" fontId="0" fillId="0" borderId="0" xfId="0" applyAlignment="1">
      <alignment horizontal="right" vertical="justify"/>
    </xf>
    <xf numFmtId="9" fontId="0" fillId="0" borderId="0" xfId="0" applyNumberFormat="1"/>
    <xf numFmtId="41" fontId="0" fillId="0" borderId="0" xfId="0" applyNumberFormat="1" applyFill="1" applyAlignment="1">
      <alignment horizontal="right" vertical="justify"/>
    </xf>
    <xf numFmtId="0" fontId="0" fillId="0" borderId="0" xfId="0" applyFill="1" applyAlignment="1">
      <alignment horizontal="right" vertical="justify"/>
    </xf>
    <xf numFmtId="41" fontId="1" fillId="0" borderId="0" xfId="0" applyNumberFormat="1" applyFont="1" applyAlignment="1">
      <alignment horizontal="right" vertical="justify"/>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7" fillId="0" borderId="1" xfId="0" applyFont="1" applyBorder="1"/>
    <xf numFmtId="3" fontId="8" fillId="0" borderId="3" xfId="0" applyNumberFormat="1" applyFont="1" applyBorder="1" applyAlignment="1">
      <alignment horizontal="right" vertical="center"/>
    </xf>
    <xf numFmtId="3" fontId="8" fillId="3" borderId="3" xfId="0" applyNumberFormat="1" applyFont="1" applyFill="1" applyBorder="1" applyAlignment="1">
      <alignment horizontal="right" vertical="center"/>
    </xf>
    <xf numFmtId="3" fontId="8" fillId="5" borderId="3" xfId="0" applyNumberFormat="1" applyFont="1" applyFill="1" applyBorder="1" applyAlignment="1">
      <alignment horizontal="right" vertical="center"/>
    </xf>
    <xf numFmtId="3" fontId="8" fillId="7" borderId="3" xfId="0" applyNumberFormat="1" applyFont="1" applyFill="1" applyBorder="1" applyAlignment="1">
      <alignment horizontal="right" vertical="center"/>
    </xf>
    <xf numFmtId="3" fontId="8" fillId="9" borderId="3" xfId="0" applyNumberFormat="1" applyFont="1" applyFill="1" applyBorder="1" applyAlignment="1">
      <alignment horizontal="right" vertical="center"/>
    </xf>
    <xf numFmtId="3" fontId="8" fillId="11" borderId="3" xfId="0" applyNumberFormat="1" applyFont="1" applyFill="1" applyBorder="1" applyAlignment="1">
      <alignment horizontal="right" vertical="center"/>
    </xf>
    <xf numFmtId="3" fontId="9" fillId="0" borderId="2" xfId="0" applyNumberFormat="1" applyFont="1" applyBorder="1" applyAlignment="1">
      <alignment horizontal="right" vertical="center"/>
    </xf>
    <xf numFmtId="3" fontId="9" fillId="4"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3" fontId="9" fillId="8" borderId="3" xfId="0" applyNumberFormat="1" applyFont="1" applyFill="1" applyBorder="1" applyAlignment="1">
      <alignment horizontal="right" vertical="center"/>
    </xf>
    <xf numFmtId="3" fontId="9" fillId="10" borderId="3" xfId="0" applyNumberFormat="1" applyFont="1" applyFill="1" applyBorder="1" applyAlignment="1">
      <alignment horizontal="right" vertical="center"/>
    </xf>
    <xf numFmtId="3" fontId="9" fillId="12" borderId="3" xfId="0" applyNumberFormat="1" applyFont="1" applyFill="1" applyBorder="1" applyAlignment="1">
      <alignment horizontal="right" vertical="center"/>
    </xf>
    <xf numFmtId="0" fontId="1" fillId="0" borderId="0" xfId="0" applyFont="1"/>
    <xf numFmtId="0" fontId="5" fillId="0" borderId="0" xfId="0" applyFont="1" applyAlignment="1">
      <alignment horizontal="left" shrinkToFit="1"/>
    </xf>
    <xf numFmtId="0" fontId="2" fillId="0" borderId="4" xfId="0" applyFont="1" applyBorder="1" applyAlignment="1">
      <alignment horizontal="center" vertical="center" wrapText="1"/>
    </xf>
    <xf numFmtId="0" fontId="1" fillId="0" borderId="0" xfId="0" applyFont="1" applyBorder="1" applyAlignment="1">
      <alignment horizontal="center" vertical="center" wrapText="1"/>
    </xf>
    <xf numFmtId="3" fontId="4" fillId="0" borderId="0" xfId="0" applyNumberFormat="1" applyFont="1" applyBorder="1" applyAlignment="1">
      <alignment horizontal="right" vertical="center"/>
    </xf>
    <xf numFmtId="0" fontId="0" fillId="0" borderId="0" xfId="0" applyBorder="1"/>
    <xf numFmtId="0" fontId="0" fillId="0" borderId="0" xfId="0" applyAlignment="1"/>
    <xf numFmtId="0" fontId="0" fillId="0" borderId="5" xfId="0" applyBorder="1"/>
    <xf numFmtId="9" fontId="0" fillId="0" borderId="5" xfId="0" applyNumberFormat="1" applyBorder="1"/>
    <xf numFmtId="41" fontId="1" fillId="0" borderId="5" xfId="0" applyNumberFormat="1" applyFont="1" applyBorder="1" applyAlignment="1">
      <alignment horizontal="right" vertical="justify"/>
    </xf>
    <xf numFmtId="0" fontId="0" fillId="0" borderId="6" xfId="0" applyBorder="1"/>
    <xf numFmtId="41" fontId="0" fillId="0" borderId="6" xfId="0" applyNumberFormat="1" applyBorder="1" applyAlignment="1">
      <alignment horizontal="right" vertical="justify"/>
    </xf>
    <xf numFmtId="0" fontId="0" fillId="2" borderId="6" xfId="0" applyFill="1" applyBorder="1"/>
    <xf numFmtId="41" fontId="0" fillId="2" borderId="6" xfId="0" applyNumberFormat="1" applyFill="1" applyBorder="1" applyAlignment="1">
      <alignment horizontal="right" vertical="justify"/>
    </xf>
    <xf numFmtId="0" fontId="0" fillId="13" borderId="6" xfId="0" applyFill="1" applyBorder="1"/>
    <xf numFmtId="41" fontId="0" fillId="13" borderId="6" xfId="0" applyNumberFormat="1" applyFill="1" applyBorder="1" applyAlignment="1">
      <alignment horizontal="right" vertical="justify"/>
    </xf>
    <xf numFmtId="0" fontId="0" fillId="0" borderId="6" xfId="0" applyFill="1" applyBorder="1"/>
    <xf numFmtId="41" fontId="1" fillId="0" borderId="6" xfId="0" applyNumberFormat="1" applyFont="1" applyBorder="1" applyAlignment="1">
      <alignment horizontal="right" vertical="justify"/>
    </xf>
    <xf numFmtId="41" fontId="1" fillId="2" borderId="6" xfId="0" applyNumberFormat="1" applyFont="1" applyFill="1" applyBorder="1" applyAlignment="1">
      <alignment horizontal="right" vertical="justify"/>
    </xf>
    <xf numFmtId="0" fontId="0" fillId="2" borderId="8" xfId="0" applyFill="1" applyBorder="1"/>
    <xf numFmtId="0" fontId="0" fillId="2" borderId="9" xfId="0" applyFill="1" applyBorder="1"/>
    <xf numFmtId="0" fontId="0" fillId="0" borderId="10" xfId="0" applyFill="1" applyBorder="1"/>
    <xf numFmtId="0" fontId="0" fillId="0" borderId="11" xfId="0" applyFill="1" applyBorder="1"/>
    <xf numFmtId="41" fontId="1" fillId="0" borderId="7" xfId="0" applyNumberFormat="1" applyFont="1" applyFill="1" applyBorder="1" applyAlignment="1">
      <alignment horizontal="right" vertical="justify"/>
    </xf>
    <xf numFmtId="0" fontId="0" fillId="13" borderId="12" xfId="0" applyFill="1" applyBorder="1"/>
    <xf numFmtId="41" fontId="1" fillId="13" borderId="13" xfId="0" applyNumberFormat="1" applyFont="1" applyFill="1" applyBorder="1" applyAlignment="1">
      <alignment horizontal="right" vertical="justify"/>
    </xf>
    <xf numFmtId="3" fontId="11" fillId="12" borderId="3" xfId="0" applyNumberFormat="1" applyFont="1" applyFill="1" applyBorder="1" applyAlignment="1">
      <alignment horizontal="right" vertical="center"/>
    </xf>
    <xf numFmtId="0" fontId="0" fillId="2" borderId="6" xfId="0" applyFill="1" applyBorder="1" applyAlignment="1">
      <alignment wrapText="1"/>
    </xf>
    <xf numFmtId="0" fontId="0" fillId="13" borderId="6" xfId="0" applyFill="1" applyBorder="1" applyAlignment="1">
      <alignment wrapText="1"/>
    </xf>
    <xf numFmtId="0" fontId="0" fillId="0" borderId="8" xfId="0" applyBorder="1"/>
    <xf numFmtId="0" fontId="0" fillId="0" borderId="8" xfId="0" applyFill="1" applyBorder="1"/>
    <xf numFmtId="41" fontId="0" fillId="0" borderId="14" xfId="0" applyNumberFormat="1" applyBorder="1" applyAlignment="1">
      <alignment horizontal="right" vertical="justify"/>
    </xf>
    <xf numFmtId="0" fontId="0" fillId="13" borderId="8" xfId="0" applyFill="1" applyBorder="1"/>
    <xf numFmtId="0" fontId="12" fillId="0" borderId="6" xfId="0" applyFont="1" applyFill="1" applyBorder="1"/>
    <xf numFmtId="0" fontId="6" fillId="0" borderId="3" xfId="0" applyFont="1" applyBorder="1" applyAlignment="1">
      <alignment horizontal="center" vertical="center" wrapText="1"/>
    </xf>
    <xf numFmtId="0" fontId="6" fillId="6" borderId="3"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0" fillId="0" borderId="6" xfId="0" applyFont="1" applyFill="1" applyBorder="1"/>
    <xf numFmtId="0" fontId="10" fillId="0" borderId="8" xfId="0" applyFont="1" applyFill="1" applyBorder="1"/>
    <xf numFmtId="41" fontId="10" fillId="0" borderId="6" xfId="0" applyNumberFormat="1" applyFont="1" applyFill="1" applyBorder="1" applyAlignment="1">
      <alignment horizontal="right" vertical="justify"/>
    </xf>
    <xf numFmtId="41" fontId="0" fillId="13" borderId="8" xfId="0" applyNumberFormat="1" applyFill="1" applyBorder="1" applyAlignment="1">
      <alignment horizontal="right" vertical="justify"/>
    </xf>
    <xf numFmtId="41" fontId="1" fillId="0" borderId="8" xfId="0" applyNumberFormat="1" applyFont="1" applyBorder="1" applyAlignment="1">
      <alignment horizontal="right" vertical="justify"/>
    </xf>
    <xf numFmtId="41" fontId="1" fillId="2" borderId="8" xfId="0" applyNumberFormat="1" applyFont="1" applyFill="1" applyBorder="1" applyAlignment="1">
      <alignment horizontal="right" vertical="justify"/>
    </xf>
    <xf numFmtId="41" fontId="1" fillId="13" borderId="15" xfId="0" applyNumberFormat="1" applyFont="1" applyFill="1" applyBorder="1" applyAlignment="1">
      <alignment horizontal="right" vertical="justify"/>
    </xf>
    <xf numFmtId="41" fontId="1" fillId="0" borderId="10" xfId="0" applyNumberFormat="1" applyFont="1" applyFill="1" applyBorder="1" applyAlignment="1">
      <alignment horizontal="right" vertical="justify"/>
    </xf>
    <xf numFmtId="41" fontId="0" fillId="0" borderId="0" xfId="0" applyNumberFormat="1" applyFill="1" applyBorder="1" applyAlignment="1">
      <alignment horizontal="right" vertical="justify"/>
    </xf>
    <xf numFmtId="3" fontId="0" fillId="0" borderId="0" xfId="0" applyNumberFormat="1" applyBorder="1"/>
    <xf numFmtId="0" fontId="0" fillId="0" borderId="0" xfId="0" applyFill="1" applyBorder="1" applyAlignment="1">
      <alignment horizontal="right" vertical="justify"/>
    </xf>
    <xf numFmtId="41" fontId="0" fillId="0" borderId="0" xfId="0" applyNumberFormat="1" applyBorder="1"/>
    <xf numFmtId="41" fontId="0" fillId="0" borderId="0" xfId="0" applyNumberFormat="1" applyBorder="1" applyAlignment="1">
      <alignment horizontal="right" vertical="justify"/>
    </xf>
    <xf numFmtId="41" fontId="1" fillId="0" borderId="0" xfId="0" applyNumberFormat="1" applyFont="1" applyBorder="1" applyAlignment="1">
      <alignment horizontal="right" vertical="justify"/>
    </xf>
    <xf numFmtId="41" fontId="1" fillId="0" borderId="0" xfId="0" applyNumberFormat="1" applyFont="1" applyFill="1" applyBorder="1" applyAlignment="1">
      <alignment horizontal="right" vertical="justify"/>
    </xf>
    <xf numFmtId="43" fontId="0" fillId="0" borderId="0" xfId="0" applyNumberFormat="1" applyBorder="1"/>
    <xf numFmtId="43" fontId="0" fillId="0" borderId="0" xfId="0" applyNumberFormat="1" applyBorder="1" applyAlignment="1">
      <alignment horizontal="right" vertical="justify"/>
    </xf>
    <xf numFmtId="0" fontId="2" fillId="0" borderId="0" xfId="0" applyFont="1" applyBorder="1" applyAlignment="1">
      <alignment horizontal="center" vertical="center" wrapText="1"/>
    </xf>
    <xf numFmtId="0" fontId="0" fillId="0" borderId="17" xfId="0" applyBorder="1"/>
    <xf numFmtId="0" fontId="0" fillId="2" borderId="8" xfId="0" applyFill="1" applyBorder="1" applyAlignment="1">
      <alignment wrapText="1"/>
    </xf>
    <xf numFmtId="0" fontId="0" fillId="13" borderId="8" xfId="0" applyFill="1" applyBorder="1" applyAlignment="1">
      <alignment wrapText="1"/>
    </xf>
    <xf numFmtId="41" fontId="0" fillId="0" borderId="5" xfId="0" applyNumberFormat="1" applyBorder="1" applyAlignment="1">
      <alignment horizontal="right" vertical="justify"/>
    </xf>
    <xf numFmtId="0" fontId="10" fillId="0" borderId="6" xfId="0" applyFont="1" applyBorder="1"/>
    <xf numFmtId="0" fontId="0" fillId="0" borderId="16" xfId="0" applyBorder="1"/>
    <xf numFmtId="41" fontId="0" fillId="0" borderId="16" xfId="0" applyNumberFormat="1" applyBorder="1" applyAlignment="1">
      <alignment horizontal="right" vertical="justify"/>
    </xf>
    <xf numFmtId="43" fontId="0" fillId="2" borderId="6" xfId="0" applyNumberFormat="1" applyFill="1" applyBorder="1" applyAlignment="1">
      <alignment horizontal="right" vertical="justify"/>
    </xf>
    <xf numFmtId="43" fontId="0" fillId="13" borderId="13" xfId="0" applyNumberFormat="1" applyFill="1" applyBorder="1" applyAlignment="1">
      <alignment horizontal="right" vertical="justify"/>
    </xf>
    <xf numFmtId="43" fontId="0" fillId="0" borderId="7" xfId="0" applyNumberFormat="1" applyFill="1" applyBorder="1" applyAlignment="1">
      <alignment horizontal="right" vertical="justify"/>
    </xf>
    <xf numFmtId="0" fontId="10" fillId="0" borderId="18" xfId="0" applyFont="1" applyFill="1" applyBorder="1"/>
    <xf numFmtId="41" fontId="10" fillId="0" borderId="19" xfId="0" applyNumberFormat="1" applyFont="1" applyFill="1" applyBorder="1" applyAlignment="1">
      <alignment horizontal="right" vertical="justify"/>
    </xf>
    <xf numFmtId="0" fontId="0" fillId="0" borderId="18" xfId="0" applyBorder="1"/>
    <xf numFmtId="41" fontId="0" fillId="0" borderId="19" xfId="0" applyNumberFormat="1" applyBorder="1" applyAlignment="1">
      <alignment horizontal="right" vertical="justify"/>
    </xf>
    <xf numFmtId="0" fontId="0" fillId="2" borderId="18" xfId="0" applyFill="1" applyBorder="1"/>
    <xf numFmtId="41" fontId="0" fillId="2" borderId="19" xfId="0" applyNumberFormat="1" applyFill="1" applyBorder="1" applyAlignment="1">
      <alignment horizontal="right" vertical="justify"/>
    </xf>
    <xf numFmtId="0" fontId="0" fillId="13" borderId="18" xfId="0" applyFill="1" applyBorder="1"/>
    <xf numFmtId="41" fontId="0" fillId="13" borderId="19" xfId="0" applyNumberFormat="1" applyFill="1" applyBorder="1" applyAlignment="1">
      <alignment horizontal="right" vertical="justify"/>
    </xf>
    <xf numFmtId="0" fontId="0" fillId="0" borderId="18" xfId="0" applyFill="1" applyBorder="1"/>
    <xf numFmtId="41" fontId="1" fillId="0" borderId="18" xfId="0" applyNumberFormat="1" applyFont="1" applyBorder="1" applyAlignment="1">
      <alignment horizontal="right" vertical="justify"/>
    </xf>
    <xf numFmtId="41" fontId="1" fillId="2" borderId="19" xfId="0" applyNumberFormat="1" applyFont="1" applyFill="1" applyBorder="1" applyAlignment="1">
      <alignment horizontal="right" vertical="justify"/>
    </xf>
    <xf numFmtId="0" fontId="0" fillId="13" borderId="20" xfId="0" applyFill="1" applyBorder="1"/>
    <xf numFmtId="41" fontId="1" fillId="13" borderId="19" xfId="0" applyNumberFormat="1" applyFont="1" applyFill="1" applyBorder="1" applyAlignment="1">
      <alignment horizontal="right" vertical="justify"/>
    </xf>
    <xf numFmtId="0" fontId="0" fillId="0" borderId="21" xfId="0" applyFill="1" applyBorder="1"/>
    <xf numFmtId="41" fontId="1" fillId="0" borderId="22" xfId="0" applyNumberFormat="1" applyFont="1" applyFill="1" applyBorder="1" applyAlignment="1">
      <alignment horizontal="right" vertical="justify"/>
    </xf>
    <xf numFmtId="41" fontId="1" fillId="0" borderId="19" xfId="0" applyNumberFormat="1" applyFont="1" applyBorder="1" applyAlignment="1">
      <alignment horizontal="right" vertical="justify"/>
    </xf>
    <xf numFmtId="0" fontId="0" fillId="0" borderId="19" xfId="0" applyBorder="1"/>
    <xf numFmtId="41" fontId="0" fillId="13" borderId="1" xfId="0" applyNumberFormat="1" applyFill="1" applyBorder="1" applyAlignment="1">
      <alignment horizontal="right" vertical="justify"/>
    </xf>
    <xf numFmtId="43" fontId="0" fillId="2" borderId="18" xfId="0" applyNumberFormat="1" applyFill="1" applyBorder="1"/>
    <xf numFmtId="43" fontId="0" fillId="13" borderId="20" xfId="0" applyNumberFormat="1" applyFill="1" applyBorder="1"/>
    <xf numFmtId="43" fontId="0" fillId="0" borderId="21" xfId="0" applyNumberFormat="1" applyFill="1" applyBorder="1"/>
    <xf numFmtId="9" fontId="0" fillId="0" borderId="1" xfId="0" applyNumberFormat="1" applyBorder="1"/>
    <xf numFmtId="0" fontId="0" fillId="0" borderId="1" xfId="0" applyBorder="1"/>
    <xf numFmtId="41" fontId="0" fillId="0" borderId="23" xfId="0" applyNumberFormat="1" applyBorder="1" applyAlignment="1">
      <alignment horizontal="right" vertical="justify"/>
    </xf>
    <xf numFmtId="41" fontId="0" fillId="0" borderId="18" xfId="0" applyNumberFormat="1" applyBorder="1" applyAlignment="1">
      <alignment horizontal="right" vertical="justify"/>
    </xf>
    <xf numFmtId="41" fontId="0" fillId="2" borderId="18" xfId="0" applyNumberFormat="1" applyFill="1" applyBorder="1" applyAlignment="1">
      <alignment horizontal="right" vertical="justify"/>
    </xf>
    <xf numFmtId="41" fontId="1" fillId="2" borderId="1" xfId="0" applyNumberFormat="1" applyFont="1" applyFill="1" applyBorder="1" applyAlignment="1">
      <alignment horizontal="right" vertical="justify"/>
    </xf>
    <xf numFmtId="3" fontId="3" fillId="0" borderId="0" xfId="0" applyNumberFormat="1" applyFont="1" applyBorder="1" applyAlignment="1">
      <alignment horizontal="right" vertical="center"/>
    </xf>
    <xf numFmtId="0" fontId="2" fillId="0" borderId="0" xfId="0" applyFont="1" applyBorder="1"/>
    <xf numFmtId="41" fontId="0" fillId="13" borderId="13" xfId="0" applyNumberFormat="1" applyFill="1" applyBorder="1" applyAlignment="1">
      <alignment horizontal="right" vertical="justify"/>
    </xf>
    <xf numFmtId="41" fontId="0" fillId="13" borderId="5" xfId="0" applyNumberFormat="1" applyFill="1" applyBorder="1" applyAlignment="1">
      <alignment horizontal="right" vertical="justify"/>
    </xf>
    <xf numFmtId="41" fontId="1" fillId="13" borderId="6" xfId="0" applyNumberFormat="1" applyFont="1" applyFill="1" applyBorder="1" applyAlignment="1">
      <alignment horizontal="right" vertical="justify"/>
    </xf>
    <xf numFmtId="43" fontId="0" fillId="2" borderId="8" xfId="0" applyNumberFormat="1" applyFill="1" applyBorder="1" applyAlignment="1">
      <alignment horizontal="right" vertical="justify"/>
    </xf>
    <xf numFmtId="43" fontId="0" fillId="13" borderId="15" xfId="0" applyNumberFormat="1" applyFill="1" applyBorder="1" applyAlignment="1">
      <alignment horizontal="right" vertical="justify"/>
    </xf>
    <xf numFmtId="43" fontId="0" fillId="0" borderId="10" xfId="0" applyNumberFormat="1" applyFill="1" applyBorder="1" applyAlignment="1">
      <alignment horizontal="right" vertical="justify"/>
    </xf>
    <xf numFmtId="0" fontId="12" fillId="15" borderId="24" xfId="0" applyFont="1" applyFill="1" applyBorder="1" applyAlignment="1">
      <alignment horizontal="left" vertical="top"/>
    </xf>
    <xf numFmtId="0" fontId="0" fillId="0" borderId="24" xfId="0" applyBorder="1" applyAlignment="1">
      <alignment horizontal="left" vertical="top" wrapText="1"/>
    </xf>
    <xf numFmtId="0" fontId="0" fillId="0" borderId="24" xfId="0" applyBorder="1" applyAlignment="1">
      <alignment horizontal="left" vertical="top"/>
    </xf>
    <xf numFmtId="0" fontId="0" fillId="15" borderId="24" xfId="0" applyFill="1" applyBorder="1" applyAlignment="1">
      <alignment horizontal="left" vertical="top"/>
    </xf>
    <xf numFmtId="0" fontId="1" fillId="16" borderId="0" xfId="0" applyFont="1" applyFill="1"/>
    <xf numFmtId="0" fontId="0" fillId="0" borderId="24" xfId="0" applyBorder="1" applyAlignment="1">
      <alignment horizontal="left" vertical="justify"/>
    </xf>
    <xf numFmtId="0" fontId="0" fillId="0" borderId="24" xfId="0" applyBorder="1" applyAlignment="1">
      <alignment horizontal="left" vertical="justify" wrapText="1"/>
    </xf>
    <xf numFmtId="0" fontId="0" fillId="0" borderId="25" xfId="0" applyFill="1" applyBorder="1" applyAlignment="1">
      <alignment horizontal="left" vertical="justify" wrapText="1"/>
    </xf>
    <xf numFmtId="0" fontId="0" fillId="0" borderId="26" xfId="0" applyBorder="1" applyAlignment="1">
      <alignment horizontal="left" vertical="justify" wrapText="1"/>
    </xf>
    <xf numFmtId="0" fontId="0" fillId="0" borderId="24" xfId="0" applyFill="1" applyBorder="1" applyAlignment="1">
      <alignment horizontal="left" vertical="justify" wrapText="1"/>
    </xf>
    <xf numFmtId="0" fontId="0" fillId="0" borderId="26" xfId="0" applyFill="1" applyBorder="1" applyAlignment="1">
      <alignment horizontal="left" vertical="justify"/>
    </xf>
    <xf numFmtId="0" fontId="0" fillId="0" borderId="25" xfId="0" applyBorder="1" applyAlignment="1"/>
    <xf numFmtId="0" fontId="0" fillId="0" borderId="27" xfId="0" applyBorder="1" applyAlignment="1"/>
    <xf numFmtId="0" fontId="0" fillId="0" borderId="26" xfId="0" applyBorder="1" applyAlignment="1">
      <alignment horizontal="left" vertical="justify"/>
    </xf>
    <xf numFmtId="0" fontId="0" fillId="0" borderId="25" xfId="0" applyBorder="1" applyAlignment="1">
      <alignment horizontal="left" vertical="justify"/>
    </xf>
    <xf numFmtId="0" fontId="0" fillId="0" borderId="27" xfId="0" applyBorder="1" applyAlignment="1">
      <alignment horizontal="left" vertical="justify"/>
    </xf>
    <xf numFmtId="0" fontId="1" fillId="14" borderId="24" xfId="0" applyFont="1" applyFill="1" applyBorder="1" applyAlignment="1">
      <alignment horizontal="left" vertical="top"/>
    </xf>
    <xf numFmtId="0" fontId="0" fillId="0" borderId="24" xfId="0" applyBorder="1" applyAlignment="1">
      <alignment horizontal="left" vertical="top"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E18" sqref="E18"/>
    </sheetView>
  </sheetViews>
  <sheetFormatPr defaultRowHeight="14.25"/>
  <cols>
    <col min="1" max="1" width="56.75" customWidth="1"/>
    <col min="2" max="2" width="91.125" customWidth="1"/>
  </cols>
  <sheetData>
    <row r="1" spans="1:2" ht="15">
      <c r="A1" s="140" t="s">
        <v>236</v>
      </c>
      <c r="B1" s="140" t="s">
        <v>217</v>
      </c>
    </row>
    <row r="2" spans="1:2" ht="92.25" customHeight="1">
      <c r="A2" s="141" t="s">
        <v>220</v>
      </c>
      <c r="B2" s="142" t="s">
        <v>239</v>
      </c>
    </row>
    <row r="3" spans="1:2" ht="123" customHeight="1">
      <c r="A3" s="141" t="s">
        <v>223</v>
      </c>
      <c r="B3" s="142" t="s">
        <v>232</v>
      </c>
    </row>
    <row r="4" spans="1:2" ht="108.75" customHeight="1">
      <c r="A4" s="141" t="s">
        <v>218</v>
      </c>
      <c r="B4" s="142" t="s">
        <v>219</v>
      </c>
    </row>
    <row r="5" spans="1:2" ht="47.25" customHeight="1">
      <c r="A5" s="141" t="s">
        <v>221</v>
      </c>
      <c r="B5" s="142" t="s">
        <v>230</v>
      </c>
    </row>
    <row r="6" spans="1:2" ht="28.5" customHeight="1">
      <c r="A6" s="141" t="s">
        <v>237</v>
      </c>
      <c r="B6" s="142" t="s">
        <v>229</v>
      </c>
    </row>
    <row r="7" spans="1:2" ht="28.5" customHeight="1">
      <c r="A7" s="141" t="s">
        <v>226</v>
      </c>
      <c r="B7" s="142" t="s">
        <v>227</v>
      </c>
    </row>
    <row r="8" spans="1:2" ht="45.75" customHeight="1">
      <c r="A8" s="141" t="s">
        <v>222</v>
      </c>
      <c r="B8" s="142" t="s">
        <v>228</v>
      </c>
    </row>
    <row r="9" spans="1:2" ht="49.5" customHeight="1">
      <c r="A9" s="141" t="s">
        <v>224</v>
      </c>
      <c r="B9" s="142" t="s">
        <v>225</v>
      </c>
    </row>
    <row r="10" spans="1:2" ht="42.75">
      <c r="A10" s="141" t="s">
        <v>233</v>
      </c>
      <c r="B10" s="142" t="s">
        <v>231</v>
      </c>
    </row>
    <row r="11" spans="1:2" ht="28.5">
      <c r="A11" s="141" t="s">
        <v>73</v>
      </c>
      <c r="B11" s="142" t="s">
        <v>234</v>
      </c>
    </row>
    <row r="12" spans="1:2" ht="28.5">
      <c r="A12" s="141" t="s">
        <v>76</v>
      </c>
      <c r="B12" s="142" t="s">
        <v>235</v>
      </c>
    </row>
    <row r="13" spans="1:2">
      <c r="A13" s="149" t="s">
        <v>247</v>
      </c>
      <c r="B13" s="142" t="s">
        <v>244</v>
      </c>
    </row>
    <row r="14" spans="1:2">
      <c r="A14" s="150"/>
      <c r="B14" s="143" t="s">
        <v>245</v>
      </c>
    </row>
    <row r="15" spans="1:2">
      <c r="A15" s="151"/>
      <c r="B15" s="144" t="s">
        <v>246</v>
      </c>
    </row>
    <row r="16" spans="1:2">
      <c r="A16" s="146" t="s">
        <v>240</v>
      </c>
      <c r="B16" s="145" t="s">
        <v>241</v>
      </c>
    </row>
    <row r="17" spans="1:2">
      <c r="A17" s="147"/>
      <c r="B17" s="145" t="s">
        <v>242</v>
      </c>
    </row>
    <row r="18" spans="1:2">
      <c r="A18" s="148"/>
      <c r="B18" s="145" t="s">
        <v>243</v>
      </c>
    </row>
  </sheetData>
  <mergeCells count="2">
    <mergeCell ref="A16:A18"/>
    <mergeCell ref="A13:A15"/>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6"/>
  <sheetViews>
    <sheetView workbookViewId="0">
      <selection activeCell="G41" sqref="G41"/>
    </sheetView>
  </sheetViews>
  <sheetFormatPr defaultRowHeight="14.25"/>
  <cols>
    <col min="2" max="2" width="37.125" customWidth="1"/>
    <col min="3" max="3" width="8.375" customWidth="1"/>
    <col min="4" max="4" width="12.875" customWidth="1"/>
    <col min="8" max="8" width="8.375" customWidth="1"/>
    <col min="9" max="9" width="8.125" customWidth="1"/>
    <col min="11" max="11" width="8.25" customWidth="1"/>
    <col min="12" max="12" width="7.75" customWidth="1"/>
    <col min="16" max="16" width="8" customWidth="1"/>
    <col min="17" max="17" width="7.75" customWidth="1"/>
    <col min="21" max="22" width="8.125" customWidth="1"/>
    <col min="26" max="26" width="8.25" customWidth="1"/>
    <col min="27" max="27" width="8.625" customWidth="1"/>
    <col min="31" max="31" width="8.25" customWidth="1"/>
    <col min="32" max="32" width="8.125" customWidth="1"/>
  </cols>
  <sheetData>
    <row r="1" spans="2:35">
      <c r="B1" t="s">
        <v>99</v>
      </c>
    </row>
    <row r="2" spans="2:35" ht="15.75" thickBot="1">
      <c r="B2" s="31" t="s">
        <v>10</v>
      </c>
      <c r="C2" s="4"/>
    </row>
    <row r="3" spans="2:35" ht="16.5" thickTop="1" thickBot="1">
      <c r="B3" s="38" t="s">
        <v>9</v>
      </c>
      <c r="C3" s="39">
        <v>1</v>
      </c>
      <c r="D3" s="40">
        <v>58554227.229999997</v>
      </c>
      <c r="E3" s="10"/>
      <c r="F3" s="6"/>
    </row>
    <row r="4" spans="2:35" ht="15" thickBot="1">
      <c r="B4" s="41" t="s">
        <v>12</v>
      </c>
      <c r="C4" s="103"/>
      <c r="D4" s="104"/>
      <c r="E4" s="5"/>
      <c r="F4" s="6"/>
      <c r="G4" t="s">
        <v>98</v>
      </c>
    </row>
    <row r="5" spans="2:35" ht="81.75" thickBot="1">
      <c r="B5" s="41"/>
      <c r="C5" s="103"/>
      <c r="D5" s="104"/>
      <c r="E5" s="5"/>
      <c r="F5" s="6"/>
      <c r="G5" s="12" t="s">
        <v>78</v>
      </c>
      <c r="H5" s="12" t="s">
        <v>43</v>
      </c>
      <c r="I5" s="12" t="s">
        <v>48</v>
      </c>
      <c r="J5" s="13" t="s">
        <v>74</v>
      </c>
      <c r="K5" s="13" t="s">
        <v>44</v>
      </c>
      <c r="L5" s="13" t="s">
        <v>75</v>
      </c>
      <c r="M5" s="13" t="s">
        <v>73</v>
      </c>
      <c r="N5" s="13" t="s">
        <v>76</v>
      </c>
      <c r="O5" s="14" t="s">
        <v>0</v>
      </c>
      <c r="P5" s="14" t="s">
        <v>44</v>
      </c>
      <c r="Q5" s="14" t="s">
        <v>72</v>
      </c>
      <c r="R5" s="14" t="s">
        <v>63</v>
      </c>
      <c r="S5" s="14" t="s">
        <v>76</v>
      </c>
      <c r="T5" s="15" t="s">
        <v>1</v>
      </c>
      <c r="U5" s="15" t="s">
        <v>45</v>
      </c>
      <c r="V5" s="15" t="s">
        <v>72</v>
      </c>
      <c r="W5" s="15" t="s">
        <v>63</v>
      </c>
      <c r="X5" s="15" t="s">
        <v>76</v>
      </c>
      <c r="Y5" s="16" t="s">
        <v>2</v>
      </c>
      <c r="Z5" s="16" t="s">
        <v>44</v>
      </c>
      <c r="AA5" s="16" t="s">
        <v>72</v>
      </c>
      <c r="AB5" s="16" t="s">
        <v>63</v>
      </c>
      <c r="AC5" s="16" t="s">
        <v>76</v>
      </c>
      <c r="AD5" s="17" t="s">
        <v>58</v>
      </c>
      <c r="AE5" s="17" t="s">
        <v>44</v>
      </c>
      <c r="AF5" s="17" t="s">
        <v>72</v>
      </c>
      <c r="AG5" s="17" t="s">
        <v>77</v>
      </c>
      <c r="AH5" s="17" t="s">
        <v>76</v>
      </c>
    </row>
    <row r="6" spans="2:35" ht="45.75" thickBot="1">
      <c r="B6" s="41"/>
      <c r="C6" s="103"/>
      <c r="D6" s="104"/>
      <c r="E6" s="5"/>
      <c r="F6" s="6"/>
      <c r="G6" s="12"/>
      <c r="H6" s="65"/>
      <c r="I6" s="65"/>
      <c r="J6" s="71" t="s">
        <v>82</v>
      </c>
      <c r="K6" s="70" t="s">
        <v>80</v>
      </c>
      <c r="L6" s="70" t="s">
        <v>81</v>
      </c>
      <c r="M6" s="72"/>
      <c r="N6" s="72"/>
      <c r="O6" s="71" t="s">
        <v>82</v>
      </c>
      <c r="P6" s="70" t="s">
        <v>80</v>
      </c>
      <c r="Q6" s="70" t="s">
        <v>81</v>
      </c>
      <c r="R6" s="66"/>
      <c r="S6" s="66"/>
      <c r="T6" s="71" t="s">
        <v>82</v>
      </c>
      <c r="U6" s="70" t="s">
        <v>80</v>
      </c>
      <c r="V6" s="70" t="s">
        <v>81</v>
      </c>
      <c r="W6" s="67"/>
      <c r="X6" s="67"/>
      <c r="Y6" s="71" t="s">
        <v>82</v>
      </c>
      <c r="Z6" s="70" t="s">
        <v>80</v>
      </c>
      <c r="AA6" s="70" t="s">
        <v>81</v>
      </c>
      <c r="AB6" s="68"/>
      <c r="AC6" s="68"/>
      <c r="AD6" s="71" t="s">
        <v>82</v>
      </c>
      <c r="AE6" s="70" t="s">
        <v>80</v>
      </c>
      <c r="AF6" s="70" t="s">
        <v>81</v>
      </c>
      <c r="AG6" s="69"/>
      <c r="AH6" s="69"/>
    </row>
    <row r="7" spans="2:35" ht="15" thickBot="1">
      <c r="B7" s="73" t="s">
        <v>11</v>
      </c>
      <c r="C7" s="101">
        <v>0.37</v>
      </c>
      <c r="D7" s="102">
        <f>D3*C7/100</f>
        <v>216650.64075099997</v>
      </c>
      <c r="E7" s="5"/>
      <c r="F7" s="6"/>
      <c r="G7" s="18"/>
      <c r="H7" s="19">
        <f>D35</f>
        <v>41350995.269825995</v>
      </c>
      <c r="I7" s="19">
        <f>H7/5</f>
        <v>8270199.0539651988</v>
      </c>
      <c r="J7" s="20">
        <f>I7*2</f>
        <v>16540398.107930398</v>
      </c>
      <c r="K7" s="20">
        <f>D36</f>
        <v>17203231.960173998</v>
      </c>
      <c r="L7" s="20">
        <f>(D42/1.5)+D43</f>
        <v>12175375.648691332</v>
      </c>
      <c r="M7" s="26">
        <f>SUM(J7:K7)</f>
        <v>33743630.068104394</v>
      </c>
      <c r="N7" s="26">
        <f>J7+L7</f>
        <v>28715773.75662173</v>
      </c>
      <c r="O7" s="21">
        <f>I7*2.5</f>
        <v>20675497.634912997</v>
      </c>
      <c r="P7" s="21">
        <f>D36</f>
        <v>17203231.960173998</v>
      </c>
      <c r="Q7" s="21">
        <f>(D42/1.5)+D43</f>
        <v>12175375.648691332</v>
      </c>
      <c r="R7" s="27">
        <f>SUM(O7:P7)</f>
        <v>37878729.595086992</v>
      </c>
      <c r="S7" s="27">
        <f>O7+Q7</f>
        <v>32850873.283604331</v>
      </c>
      <c r="T7" s="22">
        <f>I7*3.5</f>
        <v>28945696.688878197</v>
      </c>
      <c r="U7" s="22">
        <f>D36</f>
        <v>17203231.960173998</v>
      </c>
      <c r="V7" s="22">
        <f>(D42/1.5)+D43</f>
        <v>12175375.648691332</v>
      </c>
      <c r="W7" s="28">
        <f>SUM(T7:U7)</f>
        <v>46148928.649052195</v>
      </c>
      <c r="X7" s="28">
        <f>T7+V7</f>
        <v>41121072.337569527</v>
      </c>
      <c r="Y7" s="23">
        <f>I7*4.5</f>
        <v>37215895.742843397</v>
      </c>
      <c r="Z7" s="23">
        <f>D36</f>
        <v>17203231.960173998</v>
      </c>
      <c r="AA7" s="23">
        <f>(D42/1.5)+D43</f>
        <v>12175375.648691332</v>
      </c>
      <c r="AB7" s="29">
        <f>SUM(Y7:Z7)</f>
        <v>54419127.703017399</v>
      </c>
      <c r="AC7" s="29">
        <f>Y7+AA7</f>
        <v>49391271.391534731</v>
      </c>
      <c r="AD7" s="24">
        <f>I7*5</f>
        <v>41350995.269825995</v>
      </c>
      <c r="AE7" s="24">
        <f>D36</f>
        <v>17203231.960173998</v>
      </c>
      <c r="AF7" s="24">
        <f>(D42/1.5)+D43</f>
        <v>12175375.648691332</v>
      </c>
      <c r="AG7" s="57">
        <f>SUM(AD7:AE7)</f>
        <v>58554227.229999989</v>
      </c>
      <c r="AH7" s="30">
        <f>AD7+AF7</f>
        <v>53526370.918517329</v>
      </c>
      <c r="AI7">
        <f>AH7/AG7*100-100</f>
        <v>-8.5866666666666589</v>
      </c>
    </row>
    <row r="8" spans="2:35" ht="15" thickBot="1">
      <c r="B8" s="73" t="s">
        <v>13</v>
      </c>
      <c r="C8" s="101">
        <v>5.0000000000000001E-3</v>
      </c>
      <c r="D8" s="102">
        <f>D3*C8/100</f>
        <v>2927.7113614999998</v>
      </c>
      <c r="E8" s="5"/>
      <c r="F8" s="6"/>
      <c r="G8" s="25" t="s">
        <v>4</v>
      </c>
      <c r="H8" s="19"/>
      <c r="I8" s="19"/>
      <c r="J8" s="20">
        <f>J7*2</f>
        <v>33080796.215860795</v>
      </c>
      <c r="K8" s="20">
        <f>(K7-D7-D8)*2+(D7+D8)</f>
        <v>34186885.568235494</v>
      </c>
      <c r="L8" s="20">
        <f>(L7-D7-D8)*2+(D7+D8)</f>
        <v>24131172.945270162</v>
      </c>
      <c r="M8" s="26">
        <f>SUM(J8:K8)</f>
        <v>67267681.784096286</v>
      </c>
      <c r="N8" s="26">
        <f>J8+L8</f>
        <v>57211969.161130957</v>
      </c>
      <c r="O8" s="21">
        <f>O7*2</f>
        <v>41350995.269825995</v>
      </c>
      <c r="P8" s="21">
        <f>(P7-D7-D8)*2+(D7+D8)</f>
        <v>34186885.568235494</v>
      </c>
      <c r="Q8" s="21">
        <f>(Q7-D7-D8)*2+(D7+D8)</f>
        <v>24131172.945270162</v>
      </c>
      <c r="R8" s="27">
        <f>SUM(O8:P8)</f>
        <v>75537880.838061482</v>
      </c>
      <c r="S8" s="27">
        <f>O8+Q8</f>
        <v>65482168.215096161</v>
      </c>
      <c r="T8" s="22">
        <f>T7*2</f>
        <v>57891393.377756394</v>
      </c>
      <c r="U8" s="22">
        <f>(U7-D7-D8)*2+(D7+D8)</f>
        <v>34186885.568235494</v>
      </c>
      <c r="V8" s="22">
        <f>(V7-D7-D8)*2+(D7+D8)</f>
        <v>24131172.945270162</v>
      </c>
      <c r="W8" s="28">
        <f>SUM(T8:U8)</f>
        <v>92078278.945991889</v>
      </c>
      <c r="X8" s="28">
        <f>T8+V8</f>
        <v>82022566.323026553</v>
      </c>
      <c r="Y8" s="23">
        <f>Y7*2</f>
        <v>74431791.485686794</v>
      </c>
      <c r="Z8" s="23">
        <f>(Z7-D7-D8)*2+(D7+D8)</f>
        <v>34186885.568235494</v>
      </c>
      <c r="AA8" s="23">
        <f>(AA7-D7-D8)*2+(D7+D8)</f>
        <v>24131172.945270162</v>
      </c>
      <c r="AB8" s="29">
        <f>SUM(Y8:Z8)</f>
        <v>108618677.0539223</v>
      </c>
      <c r="AC8" s="29">
        <f>Y8+AA8</f>
        <v>98562964.43095696</v>
      </c>
      <c r="AD8" s="24">
        <f>AD7*2</f>
        <v>82701990.53965199</v>
      </c>
      <c r="AE8" s="24">
        <f>(AE7-D7-D8)*2+(D7+D8)</f>
        <v>34186885.568235494</v>
      </c>
      <c r="AF8" s="24">
        <f>(AF7-D7-D8)*2+(D7+D8)</f>
        <v>24131172.945270162</v>
      </c>
      <c r="AG8" s="30">
        <f>SUM(AD8:AE8)</f>
        <v>116888876.10788748</v>
      </c>
      <c r="AH8" s="30">
        <f>AD8+AF8</f>
        <v>106833163.48492216</v>
      </c>
    </row>
    <row r="9" spans="2:35" ht="15" thickBot="1">
      <c r="B9" s="41" t="s">
        <v>14</v>
      </c>
      <c r="C9" s="103">
        <v>5.0000000000000001E-3</v>
      </c>
      <c r="D9" s="104">
        <f>D3*C9/100</f>
        <v>2927.7113614999998</v>
      </c>
      <c r="E9" s="5"/>
      <c r="F9" s="6"/>
      <c r="G9" s="25" t="s">
        <v>5</v>
      </c>
      <c r="H9" s="19"/>
      <c r="I9" s="19"/>
      <c r="J9" s="20">
        <f>J7*3</f>
        <v>49621194.323791191</v>
      </c>
      <c r="K9" s="20">
        <f>(K7-D7-D8)*3+(D7+D8)</f>
        <v>51170539.176296994</v>
      </c>
      <c r="L9" s="20">
        <f>(L7-D7-D8)*3+(D7+D8)</f>
        <v>36086970.241848998</v>
      </c>
      <c r="M9" s="26">
        <f>SUM(J9:K9)</f>
        <v>100791733.50008819</v>
      </c>
      <c r="N9" s="26">
        <f>J9+L9</f>
        <v>85708164.565640181</v>
      </c>
      <c r="O9" s="21">
        <f>O7*3</f>
        <v>62026492.904738992</v>
      </c>
      <c r="P9" s="21">
        <f>(P7-D7-D8)*3+(D7+D8)</f>
        <v>51170539.176296994</v>
      </c>
      <c r="Q9" s="21">
        <f>(Q7-D7-D8)*3+(D7+D8)</f>
        <v>36086970.241848998</v>
      </c>
      <c r="R9" s="27">
        <f>SUM(O9:P9)</f>
        <v>113197032.08103599</v>
      </c>
      <c r="S9" s="27">
        <f>O9+Q9</f>
        <v>98113463.146587998</v>
      </c>
      <c r="T9" s="22">
        <f>T7*3</f>
        <v>86837090.066634595</v>
      </c>
      <c r="U9" s="22">
        <f>(U7-D7-D8)*3+(D7+D8)</f>
        <v>51170539.176296994</v>
      </c>
      <c r="V9" s="22">
        <f>(V7-D7-D8)*3+(D7+D8)</f>
        <v>36086970.241848998</v>
      </c>
      <c r="W9" s="28">
        <f>SUM(T9:U9)</f>
        <v>138007629.2429316</v>
      </c>
      <c r="X9" s="28">
        <f>T9+V9</f>
        <v>122924060.3084836</v>
      </c>
      <c r="Y9" s="23">
        <f>Y7*3</f>
        <v>111647687.2285302</v>
      </c>
      <c r="Z9" s="23">
        <f>(Z7-D7-D8)*3+(D7+D8)</f>
        <v>51170539.176296994</v>
      </c>
      <c r="AA9" s="23">
        <f>(AA7-D7-D8)*3+(D7+D8)</f>
        <v>36086970.241848998</v>
      </c>
      <c r="AB9" s="29">
        <f>SUM(Y9:Z9)</f>
        <v>162818226.40482718</v>
      </c>
      <c r="AC9" s="29">
        <f>Y9+AA9</f>
        <v>147734657.4703792</v>
      </c>
      <c r="AD9" s="24">
        <f>AD7*3</f>
        <v>124052985.80947798</v>
      </c>
      <c r="AE9" s="24">
        <f>(AE7-D7-D8)*3+(D7+D8)</f>
        <v>51170539.176296994</v>
      </c>
      <c r="AF9" s="24">
        <f>(AF7-D7-D8)*3+(D7+D8)</f>
        <v>36086970.241848998</v>
      </c>
      <c r="AG9" s="30">
        <f>SUM(AD9:AE9)</f>
        <v>175223524.98577499</v>
      </c>
      <c r="AH9" s="30">
        <f>AD9+AF9</f>
        <v>160139956.05132699</v>
      </c>
    </row>
    <row r="10" spans="2:35" ht="15" thickBot="1">
      <c r="B10" s="41" t="s">
        <v>15</v>
      </c>
      <c r="C10" s="103">
        <v>0</v>
      </c>
      <c r="D10" s="104">
        <f>D3*C10/100</f>
        <v>0</v>
      </c>
      <c r="E10" s="5"/>
      <c r="F10" s="6"/>
      <c r="G10" s="25" t="s">
        <v>6</v>
      </c>
      <c r="H10" s="19"/>
      <c r="I10" s="19"/>
      <c r="J10" s="20">
        <f>J7*4</f>
        <v>66161592.43172159</v>
      </c>
      <c r="K10" s="20">
        <f>(K7-D7-D8)*4+(D7+D8)</f>
        <v>68154192.784358487</v>
      </c>
      <c r="L10" s="20">
        <f>(L7-D7-D8)*4+(D7+D8)</f>
        <v>48042767.53842783</v>
      </c>
      <c r="M10" s="26">
        <f>SUM(J10:K10)</f>
        <v>134315785.21608007</v>
      </c>
      <c r="N10" s="26">
        <f>J10+L10</f>
        <v>114204359.97014943</v>
      </c>
      <c r="O10" s="21">
        <f>O7*4</f>
        <v>82701990.53965199</v>
      </c>
      <c r="P10" s="21">
        <f>(P7-D7-D8)*4+(D7+D8)</f>
        <v>68154192.784358487</v>
      </c>
      <c r="Q10" s="21">
        <f>(Q7-D7-D8)*4+(D7+D8)</f>
        <v>48042767.53842783</v>
      </c>
      <c r="R10" s="27">
        <f>SUM(O10:P10)</f>
        <v>150856183.32401049</v>
      </c>
      <c r="S10" s="27">
        <f>O10+Q10</f>
        <v>130744758.07807982</v>
      </c>
      <c r="T10" s="22">
        <f>T7*4</f>
        <v>115782786.75551279</v>
      </c>
      <c r="U10" s="22">
        <f>(U7-D7-D8)*4+(D7+D8)</f>
        <v>68154192.784358487</v>
      </c>
      <c r="V10" s="22">
        <f>(V7-D7-D8)*4+(D7+D8)</f>
        <v>48042767.53842783</v>
      </c>
      <c r="W10" s="28">
        <f>SUM(T10:U10)</f>
        <v>183936979.53987128</v>
      </c>
      <c r="X10" s="28">
        <f>T10+V10</f>
        <v>163825554.2939406</v>
      </c>
      <c r="Y10" s="23">
        <f>Y7*4</f>
        <v>148863582.97137359</v>
      </c>
      <c r="Z10" s="23">
        <f>(Z7-D7-D8)*4+(D7+D8)</f>
        <v>68154192.784358487</v>
      </c>
      <c r="AA10" s="23">
        <f>(AA7-D7-D8)*4+(D7+D8)</f>
        <v>48042767.53842783</v>
      </c>
      <c r="AB10" s="29">
        <f>SUM(Y10:Z10)</f>
        <v>217017775.75573206</v>
      </c>
      <c r="AC10" s="29">
        <f>Y10+AA10</f>
        <v>196906350.50980142</v>
      </c>
      <c r="AD10" s="24">
        <f>AD7*4</f>
        <v>165403981.07930398</v>
      </c>
      <c r="AE10" s="24">
        <f>(AE7-D7-D8)*4+(D7+D8)</f>
        <v>68154192.784358487</v>
      </c>
      <c r="AF10" s="24">
        <f>(AF7-D7-D8)*4+(D7+D8)</f>
        <v>48042767.53842783</v>
      </c>
      <c r="AG10" s="30">
        <f>SUM(AD10:AE10)</f>
        <v>233558173.86366248</v>
      </c>
      <c r="AH10" s="30">
        <f>AD10+AF10</f>
        <v>213446748.61773181</v>
      </c>
    </row>
    <row r="11" spans="2:35" ht="15" thickBot="1">
      <c r="B11" s="41" t="s">
        <v>16</v>
      </c>
      <c r="C11" s="103">
        <v>0.13</v>
      </c>
      <c r="D11" s="104">
        <f>D3*C11/100</f>
        <v>76120.495399000007</v>
      </c>
      <c r="E11" s="5"/>
      <c r="F11" s="5"/>
      <c r="G11" s="25" t="s">
        <v>7</v>
      </c>
      <c r="H11" s="19"/>
      <c r="I11" s="19"/>
      <c r="J11" s="20">
        <f>J7*5</f>
        <v>82701990.53965199</v>
      </c>
      <c r="K11" s="20">
        <f>(K7-D7-D8)*5+(D7+D8)</f>
        <v>85137846.392419979</v>
      </c>
      <c r="L11" s="20">
        <f>(L7-D7-D8)*5+(D7+D8)</f>
        <v>59998564.835006662</v>
      </c>
      <c r="M11" s="26">
        <f>SUM(J11:K11)</f>
        <v>167839836.93207198</v>
      </c>
      <c r="N11" s="26">
        <f>J11+L11</f>
        <v>142700555.37465864</v>
      </c>
      <c r="O11" s="21">
        <f>O7*5</f>
        <v>103377488.17456499</v>
      </c>
      <c r="P11" s="21">
        <f>(P7-D7-D8)*5+(D7+D8)</f>
        <v>85137846.392419979</v>
      </c>
      <c r="Q11" s="21">
        <f>(Q7-D7-D8)*5+(D7+D8)</f>
        <v>59998564.835006662</v>
      </c>
      <c r="R11" s="27">
        <f>SUM(O11:P11)</f>
        <v>188515334.56698495</v>
      </c>
      <c r="S11" s="27">
        <f>O11+Q11</f>
        <v>163376053.00957164</v>
      </c>
      <c r="T11" s="22">
        <f>T7*5</f>
        <v>144728483.44439098</v>
      </c>
      <c r="U11" s="22">
        <f>(U7-D7-D8)*5+(D7+D8)</f>
        <v>85137846.392419979</v>
      </c>
      <c r="V11" s="22">
        <f>(V7-D7-D8)*5+(D7+D8)</f>
        <v>59998564.835006662</v>
      </c>
      <c r="W11" s="28">
        <f>SUM(T11:U11)</f>
        <v>229866329.83681095</v>
      </c>
      <c r="X11" s="28">
        <f>T11+V11</f>
        <v>204727048.27939764</v>
      </c>
      <c r="Y11" s="23">
        <f>Y7*5</f>
        <v>186079478.71421698</v>
      </c>
      <c r="Z11" s="23">
        <f>(Z7-D7-D8)*5+(D7+D8)</f>
        <v>85137846.392419979</v>
      </c>
      <c r="AA11" s="23">
        <f>(AA7-D7-D8)*5+(D7+D8)</f>
        <v>59998564.835006662</v>
      </c>
      <c r="AB11" s="29">
        <f>SUM(Y11:Z11)</f>
        <v>271217325.10663694</v>
      </c>
      <c r="AC11" s="29">
        <f>Y11+AA11</f>
        <v>246078043.54922363</v>
      </c>
      <c r="AD11" s="24">
        <f>AD7*5</f>
        <v>206754976.34912997</v>
      </c>
      <c r="AE11" s="24">
        <f>(AE7-D7-D8)*5+(D7+D8)</f>
        <v>85137846.392419979</v>
      </c>
      <c r="AF11" s="24">
        <f>(AF7-D7-D8)*5+(D7+D8)</f>
        <v>59998564.835006662</v>
      </c>
      <c r="AG11" s="30">
        <f>SUM(AD11:AE11)</f>
        <v>291892822.74154997</v>
      </c>
      <c r="AH11" s="30">
        <f>AD11+AF11</f>
        <v>266753541.18413663</v>
      </c>
    </row>
    <row r="12" spans="2:35" ht="15" thickBot="1">
      <c r="B12" s="43" t="s">
        <v>17</v>
      </c>
      <c r="C12" s="105">
        <v>1.64</v>
      </c>
      <c r="D12" s="106">
        <f>D3*C12/100</f>
        <v>960289.32657199993</v>
      </c>
      <c r="E12" s="8"/>
      <c r="F12" s="9"/>
      <c r="G12" s="25"/>
      <c r="H12" s="19"/>
      <c r="I12" s="19"/>
      <c r="J12" s="20"/>
      <c r="K12" s="20"/>
      <c r="L12" s="20"/>
      <c r="M12" s="26"/>
      <c r="N12" s="26"/>
      <c r="O12" s="21"/>
      <c r="P12" s="21"/>
      <c r="Q12" s="21"/>
      <c r="R12" s="27"/>
      <c r="S12" s="27"/>
      <c r="T12" s="22"/>
      <c r="U12" s="22"/>
      <c r="V12" s="22"/>
      <c r="W12" s="28"/>
      <c r="X12" s="28"/>
      <c r="Y12" s="23"/>
      <c r="Z12" s="23"/>
      <c r="AA12" s="23"/>
      <c r="AB12" s="29"/>
      <c r="AC12" s="29"/>
      <c r="AD12" s="24"/>
      <c r="AE12" s="24"/>
      <c r="AF12" s="24"/>
      <c r="AG12" s="30"/>
      <c r="AH12" s="30"/>
    </row>
    <row r="13" spans="2:35" ht="15" thickBot="1">
      <c r="B13" s="41" t="s">
        <v>18</v>
      </c>
      <c r="C13" s="103">
        <v>0.75</v>
      </c>
      <c r="D13" s="104">
        <f>D3*C13/100</f>
        <v>439156.70422499999</v>
      </c>
      <c r="E13" s="8"/>
      <c r="F13" s="9"/>
    </row>
    <row r="14" spans="2:35" ht="15.75" thickBot="1">
      <c r="B14" s="43" t="s">
        <v>19</v>
      </c>
      <c r="C14" s="105">
        <v>21.18</v>
      </c>
      <c r="D14" s="106">
        <f>D3*C14/100</f>
        <v>12401785.327314001</v>
      </c>
      <c r="E14" s="8"/>
      <c r="F14" s="9"/>
      <c r="G14" t="s">
        <v>67</v>
      </c>
      <c r="M14" s="32"/>
      <c r="N14" s="32"/>
      <c r="O14" s="32"/>
    </row>
    <row r="15" spans="2:35" ht="15.75" thickBot="1">
      <c r="B15" s="43" t="s">
        <v>20</v>
      </c>
      <c r="C15" s="105">
        <v>0.19</v>
      </c>
      <c r="D15" s="106">
        <f>D3*C15/100</f>
        <v>111253.031737</v>
      </c>
      <c r="E15" s="8"/>
      <c r="F15" s="9"/>
      <c r="G15" t="s">
        <v>71</v>
      </c>
    </row>
    <row r="16" spans="2:35" ht="15.75" thickBot="1">
      <c r="B16" s="45" t="s">
        <v>21</v>
      </c>
      <c r="C16" s="107">
        <v>0.1</v>
      </c>
      <c r="D16" s="108">
        <f>D3*C16/100</f>
        <v>58554.227230000004</v>
      </c>
      <c r="E16" s="8"/>
      <c r="F16" s="9"/>
      <c r="G16" t="s">
        <v>84</v>
      </c>
    </row>
    <row r="17" spans="2:32" ht="15.75" thickBot="1">
      <c r="B17" s="45" t="s">
        <v>60</v>
      </c>
      <c r="C17" s="107">
        <v>0</v>
      </c>
      <c r="D17" s="108">
        <f>D3*C17/100</f>
        <v>0</v>
      </c>
      <c r="E17" s="8"/>
      <c r="F17" s="9"/>
      <c r="G17" s="31" t="s">
        <v>68</v>
      </c>
      <c r="H17" s="31"/>
      <c r="I17" s="31"/>
      <c r="J17" s="31"/>
      <c r="AA17" s="37"/>
      <c r="AB17" s="37"/>
      <c r="AC17" s="37"/>
      <c r="AD17" s="37"/>
      <c r="AE17" s="37"/>
      <c r="AF17" s="37"/>
    </row>
    <row r="18" spans="2:32" ht="15.75" thickBot="1">
      <c r="B18" s="45" t="s">
        <v>23</v>
      </c>
      <c r="C18" s="107">
        <v>0.92</v>
      </c>
      <c r="D18" s="108">
        <f>D3*C18/100</f>
        <v>538698.89051599998</v>
      </c>
      <c r="E18" s="8"/>
      <c r="F18" s="9"/>
      <c r="G18" s="37" t="s">
        <v>69</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2:32" ht="15" thickBot="1">
      <c r="B19" s="45" t="s">
        <v>24</v>
      </c>
      <c r="C19" s="107">
        <v>0</v>
      </c>
      <c r="D19" s="108">
        <f>D3*C19/100</f>
        <v>0</v>
      </c>
      <c r="E19" s="8"/>
      <c r="F19" s="9"/>
      <c r="G19" t="s">
        <v>47</v>
      </c>
      <c r="P19" s="37"/>
      <c r="Q19" s="37"/>
      <c r="R19" s="37"/>
      <c r="S19" s="37"/>
      <c r="T19" s="37"/>
      <c r="U19" s="37"/>
      <c r="V19" s="37"/>
      <c r="W19" s="37"/>
      <c r="X19" s="37"/>
      <c r="Y19" s="37"/>
      <c r="Z19" s="37"/>
    </row>
    <row r="20" spans="2:32" ht="15.75" thickBot="1">
      <c r="B20" s="45" t="s">
        <v>25</v>
      </c>
      <c r="C20" s="107">
        <v>2.48</v>
      </c>
      <c r="D20" s="108">
        <f>D3*C20/100</f>
        <v>1452144.8353039997</v>
      </c>
      <c r="E20" s="8"/>
      <c r="F20" s="9"/>
      <c r="G20" t="s">
        <v>70</v>
      </c>
    </row>
    <row r="21" spans="2:32" ht="15" thickBot="1">
      <c r="B21" s="45" t="s">
        <v>26</v>
      </c>
      <c r="C21" s="107">
        <v>15.74</v>
      </c>
      <c r="D21" s="108">
        <f>D3*C21/100</f>
        <v>9216435.366001999</v>
      </c>
      <c r="E21" s="8"/>
      <c r="F21" s="9"/>
    </row>
    <row r="22" spans="2:32" ht="15" thickBot="1">
      <c r="B22" s="41" t="s">
        <v>27</v>
      </c>
      <c r="C22" s="109">
        <v>0.37</v>
      </c>
      <c r="D22" s="104">
        <f>D3*C22/100</f>
        <v>216650.64075099997</v>
      </c>
      <c r="E22" s="8"/>
      <c r="F22" s="9"/>
    </row>
    <row r="23" spans="2:32" ht="15" thickBot="1">
      <c r="B23" s="43" t="s">
        <v>28</v>
      </c>
      <c r="C23" s="105">
        <v>46.6</v>
      </c>
      <c r="D23" s="106">
        <f>D3*C23/100</f>
        <v>27286269.889179997</v>
      </c>
      <c r="E23" s="8"/>
      <c r="F23" s="9"/>
    </row>
    <row r="24" spans="2:32" ht="15" thickBot="1">
      <c r="B24" s="45" t="s">
        <v>29</v>
      </c>
      <c r="C24" s="107">
        <v>0</v>
      </c>
      <c r="D24" s="108">
        <f>D3*C24/100</f>
        <v>0</v>
      </c>
      <c r="E24" s="8"/>
      <c r="F24" s="9"/>
    </row>
    <row r="25" spans="2:32" ht="15" thickBot="1">
      <c r="B25" s="45" t="s">
        <v>30</v>
      </c>
      <c r="C25" s="107">
        <v>0.08</v>
      </c>
      <c r="D25" s="108">
        <f>D3*C25/100</f>
        <v>46843.381783999997</v>
      </c>
      <c r="E25" s="8"/>
      <c r="F25" s="9"/>
    </row>
    <row r="26" spans="2:32" ht="15" thickBot="1">
      <c r="B26" s="45" t="s">
        <v>31</v>
      </c>
      <c r="C26" s="107">
        <v>2.41</v>
      </c>
      <c r="D26" s="108">
        <f>D3*C26/100</f>
        <v>1411156.8762429999</v>
      </c>
      <c r="E26" s="8"/>
      <c r="F26" s="9"/>
    </row>
    <row r="27" spans="2:32" ht="15" thickBot="1">
      <c r="B27" s="45" t="s">
        <v>32</v>
      </c>
      <c r="C27" s="107">
        <v>4.03</v>
      </c>
      <c r="D27" s="108">
        <f>D3*C27/100</f>
        <v>2359735.3573690001</v>
      </c>
      <c r="E27" s="81"/>
      <c r="F27" s="82"/>
      <c r="G27" s="36"/>
      <c r="H27" s="36"/>
      <c r="I27" s="36"/>
    </row>
    <row r="28" spans="2:32" ht="15" thickBot="1">
      <c r="B28" s="41" t="s">
        <v>33</v>
      </c>
      <c r="C28" s="109">
        <v>0</v>
      </c>
      <c r="D28" s="104">
        <f>D3*C28/100</f>
        <v>0</v>
      </c>
      <c r="E28" s="81"/>
      <c r="F28" s="83"/>
      <c r="G28" s="36"/>
      <c r="H28" s="36"/>
      <c r="I28" s="36"/>
    </row>
    <row r="29" spans="2:32" ht="15" thickBot="1">
      <c r="B29" s="41" t="s">
        <v>34</v>
      </c>
      <c r="C29" s="109">
        <v>1.99</v>
      </c>
      <c r="D29" s="104">
        <f>D3*C29/100</f>
        <v>1165229.121877</v>
      </c>
      <c r="E29" s="81"/>
      <c r="F29" s="84"/>
      <c r="G29" s="36"/>
      <c r="H29" s="36"/>
      <c r="I29" s="36"/>
    </row>
    <row r="30" spans="2:32" ht="15" thickBot="1">
      <c r="B30" s="43" t="s">
        <v>35</v>
      </c>
      <c r="C30" s="105">
        <v>1.01</v>
      </c>
      <c r="D30" s="106">
        <f>D3*C30/100</f>
        <v>591397.69502299989</v>
      </c>
      <c r="E30" s="81"/>
      <c r="F30" s="81"/>
      <c r="G30" s="36"/>
      <c r="H30" s="36"/>
      <c r="I30" s="36"/>
    </row>
    <row r="31" spans="2:32" ht="15" thickBot="1">
      <c r="B31" s="47"/>
      <c r="C31" s="103"/>
      <c r="D31" s="104"/>
      <c r="E31" s="85"/>
      <c r="F31" s="81"/>
      <c r="G31" s="36"/>
      <c r="H31" s="36"/>
      <c r="I31" s="36"/>
    </row>
    <row r="32" spans="2:32" ht="15.75" thickBot="1">
      <c r="B32" s="41" t="s">
        <v>8</v>
      </c>
      <c r="C32" s="103">
        <f t="shared" ref="C32:D32" si="0">SUM(C7:C31)</f>
        <v>100</v>
      </c>
      <c r="D32" s="116">
        <f t="shared" si="0"/>
        <v>58554227.229999997</v>
      </c>
      <c r="E32" s="86"/>
      <c r="F32" s="85"/>
      <c r="G32" s="36"/>
      <c r="H32" s="36"/>
      <c r="I32" s="36"/>
    </row>
    <row r="33" spans="2:9" ht="15" thickBot="1">
      <c r="B33" s="41"/>
      <c r="C33" s="103"/>
      <c r="D33" s="117"/>
      <c r="E33" s="36"/>
      <c r="F33" s="36"/>
      <c r="G33" s="36"/>
      <c r="H33" s="36"/>
      <c r="I33" s="36"/>
    </row>
    <row r="34" spans="2:9" ht="15" thickBot="1">
      <c r="B34" s="41" t="s">
        <v>38</v>
      </c>
      <c r="C34" s="103"/>
      <c r="D34" s="117"/>
      <c r="E34" s="36"/>
      <c r="F34" s="36"/>
      <c r="G34" s="36"/>
      <c r="H34" s="36"/>
      <c r="I34" s="36"/>
    </row>
    <row r="35" spans="2:9" ht="15" thickBot="1">
      <c r="B35" s="43" t="s">
        <v>39</v>
      </c>
      <c r="C35" s="105"/>
      <c r="D35" s="106">
        <f>D12+D14+D15+D23+D30</f>
        <v>41350995.269825995</v>
      </c>
      <c r="E35" s="85"/>
      <c r="F35" s="36"/>
      <c r="G35" s="36"/>
      <c r="H35" s="36"/>
      <c r="I35" s="36"/>
    </row>
    <row r="36" spans="2:9" ht="15" thickBot="1">
      <c r="B36" s="41" t="s">
        <v>40</v>
      </c>
      <c r="C36" s="103"/>
      <c r="D36" s="104">
        <f>D7+D8+D9+D10+D11+D13+D16+D17+D18+D19+D20+D21+D22+D24+D25+D26+D27+D28+D29</f>
        <v>17203231.960173998</v>
      </c>
      <c r="E36" s="85"/>
      <c r="F36" s="36"/>
      <c r="G36" s="36"/>
      <c r="H36" s="36"/>
      <c r="I36" s="36"/>
    </row>
    <row r="37" spans="2:9" ht="15.75" thickBot="1">
      <c r="B37" s="41" t="s">
        <v>8</v>
      </c>
      <c r="C37" s="103"/>
      <c r="D37" s="116">
        <f>SUM(D35:D36)</f>
        <v>58554227.229999989</v>
      </c>
      <c r="E37" s="86"/>
      <c r="F37" s="36"/>
      <c r="G37" s="36"/>
      <c r="H37" s="36"/>
      <c r="I37" s="36"/>
    </row>
    <row r="38" spans="2:9" ht="15.75" thickBot="1">
      <c r="B38" s="41"/>
      <c r="C38" s="103"/>
      <c r="D38" s="116"/>
      <c r="E38" s="86"/>
      <c r="F38" s="36"/>
      <c r="G38" s="36"/>
      <c r="H38" s="36"/>
      <c r="I38" s="36"/>
    </row>
    <row r="39" spans="2:9" ht="15.75" thickBot="1">
      <c r="B39" s="41"/>
      <c r="C39" s="103"/>
      <c r="D39" s="116"/>
      <c r="E39" s="86"/>
      <c r="F39" s="36"/>
      <c r="G39" s="36"/>
      <c r="H39" s="36"/>
      <c r="I39" s="36"/>
    </row>
    <row r="40" spans="2:9" ht="15.75" thickBot="1">
      <c r="B40" s="41"/>
      <c r="C40" s="110" t="s">
        <v>64</v>
      </c>
      <c r="D40" s="116" t="s">
        <v>65</v>
      </c>
      <c r="E40" s="86"/>
      <c r="F40" s="87"/>
      <c r="G40" s="36"/>
      <c r="H40" s="36"/>
      <c r="I40" s="36"/>
    </row>
    <row r="41" spans="2:9" ht="29.25" thickBot="1">
      <c r="B41" s="58" t="s">
        <v>59</v>
      </c>
      <c r="C41" s="105">
        <f>D41/D32*100</f>
        <v>70.61999999999999</v>
      </c>
      <c r="D41" s="111">
        <f>D12+D14+D15+D23+D30</f>
        <v>41350995.269825995</v>
      </c>
      <c r="E41" s="86"/>
      <c r="F41" s="88"/>
      <c r="G41" s="36"/>
      <c r="H41" s="89"/>
      <c r="I41" s="36"/>
    </row>
    <row r="42" spans="2:9" ht="15.75" thickBot="1">
      <c r="B42" s="59" t="s">
        <v>61</v>
      </c>
      <c r="C42" s="112">
        <f>D42/D32*100</f>
        <v>25.759999999999998</v>
      </c>
      <c r="D42" s="113">
        <f>D16+D17+D18+D19+D20+D21+D24+D25+D26+D27</f>
        <v>15083568.934447998</v>
      </c>
      <c r="E42" s="86"/>
      <c r="F42" s="88"/>
      <c r="G42" s="36"/>
      <c r="H42" s="89"/>
      <c r="I42" s="36"/>
    </row>
    <row r="43" spans="2:9" ht="15.75" thickBot="1">
      <c r="B43" s="52" t="s">
        <v>62</v>
      </c>
      <c r="C43" s="114">
        <f>D43/D32*100</f>
        <v>3.6199999999999997</v>
      </c>
      <c r="D43" s="115">
        <f>D11+D13+D22+D28+D29+D7+D8+D9+D10</f>
        <v>2119663.0257259998</v>
      </c>
      <c r="E43" s="86"/>
      <c r="F43" s="88"/>
      <c r="G43" s="36"/>
      <c r="H43" s="89"/>
      <c r="I43" s="36"/>
    </row>
    <row r="44" spans="2:9" ht="15.75" thickTop="1">
      <c r="C44">
        <f t="shared" ref="C44:D44" si="1">SUM(C41:C43)</f>
        <v>100</v>
      </c>
      <c r="D44" s="10">
        <f t="shared" si="1"/>
        <v>58554227.229999989</v>
      </c>
      <c r="E44" s="86"/>
      <c r="F44" s="88"/>
      <c r="G44" s="36"/>
      <c r="H44" s="89"/>
      <c r="I44" s="36"/>
    </row>
    <row r="45" spans="2:9" ht="15">
      <c r="D45" s="10"/>
      <c r="E45" s="10"/>
    </row>
    <row r="46" spans="2:9" ht="15">
      <c r="F46" s="10">
        <f>E44/D44*100</f>
        <v>0</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4"/>
  <sheetViews>
    <sheetView workbookViewId="0">
      <selection activeCell="M39" sqref="M39"/>
    </sheetView>
  </sheetViews>
  <sheetFormatPr defaultRowHeight="14.25"/>
  <cols>
    <col min="2" max="2" width="33.875" customWidth="1"/>
    <col min="3" max="3" width="8.875" customWidth="1"/>
    <col min="4" max="4" width="11.875" customWidth="1"/>
  </cols>
  <sheetData>
    <row r="1" spans="2:34">
      <c r="B1" t="s">
        <v>90</v>
      </c>
    </row>
    <row r="2" spans="2:34" ht="15.75" thickBot="1">
      <c r="B2" s="31" t="s">
        <v>10</v>
      </c>
      <c r="C2" s="4"/>
    </row>
    <row r="3" spans="2:34" ht="16.5" thickTop="1" thickBot="1">
      <c r="B3" s="38" t="s">
        <v>9</v>
      </c>
      <c r="C3" s="39">
        <v>1</v>
      </c>
      <c r="D3" s="40">
        <v>39030144.189999998</v>
      </c>
      <c r="E3" s="10"/>
      <c r="F3" s="6"/>
    </row>
    <row r="4" spans="2:34" ht="15" thickBot="1">
      <c r="B4" s="41" t="s">
        <v>12</v>
      </c>
      <c r="C4" s="41"/>
      <c r="D4" s="42"/>
      <c r="E4" s="5"/>
      <c r="F4" t="s">
        <v>53</v>
      </c>
    </row>
    <row r="5" spans="2:34" ht="73.5" thickTop="1" thickBot="1">
      <c r="B5" s="41"/>
      <c r="C5" s="41"/>
      <c r="D5" s="94"/>
      <c r="E5" s="5"/>
      <c r="F5" s="6"/>
      <c r="G5" s="12" t="s">
        <v>78</v>
      </c>
      <c r="H5" s="12" t="s">
        <v>43</v>
      </c>
      <c r="I5" s="12" t="s">
        <v>48</v>
      </c>
      <c r="J5" s="13" t="s">
        <v>74</v>
      </c>
      <c r="K5" s="13" t="s">
        <v>44</v>
      </c>
      <c r="L5" s="13" t="s">
        <v>75</v>
      </c>
      <c r="M5" s="13" t="s">
        <v>73</v>
      </c>
      <c r="N5" s="13" t="s">
        <v>76</v>
      </c>
      <c r="O5" s="14" t="s">
        <v>0</v>
      </c>
      <c r="P5" s="14" t="s">
        <v>44</v>
      </c>
      <c r="Q5" s="14" t="s">
        <v>72</v>
      </c>
      <c r="R5" s="14" t="s">
        <v>63</v>
      </c>
      <c r="S5" s="14" t="s">
        <v>76</v>
      </c>
      <c r="T5" s="15" t="s">
        <v>1</v>
      </c>
      <c r="U5" s="15" t="s">
        <v>45</v>
      </c>
      <c r="V5" s="15" t="s">
        <v>72</v>
      </c>
      <c r="W5" s="15" t="s">
        <v>63</v>
      </c>
      <c r="X5" s="15" t="s">
        <v>76</v>
      </c>
      <c r="Y5" s="16" t="s">
        <v>2</v>
      </c>
      <c r="Z5" s="16" t="s">
        <v>44</v>
      </c>
      <c r="AA5" s="16" t="s">
        <v>72</v>
      </c>
      <c r="AB5" s="16" t="s">
        <v>63</v>
      </c>
      <c r="AC5" s="16" t="s">
        <v>76</v>
      </c>
      <c r="AD5" s="17" t="s">
        <v>58</v>
      </c>
      <c r="AE5" s="17" t="s">
        <v>44</v>
      </c>
      <c r="AF5" s="17" t="s">
        <v>72</v>
      </c>
      <c r="AG5" s="17" t="s">
        <v>77</v>
      </c>
      <c r="AH5" s="17" t="s">
        <v>76</v>
      </c>
    </row>
    <row r="6" spans="2:34" ht="36.75" thickBot="1">
      <c r="B6" s="41"/>
      <c r="C6" s="41"/>
      <c r="D6" s="42"/>
      <c r="E6" s="5"/>
      <c r="F6" s="6"/>
      <c r="G6" s="12"/>
      <c r="H6" s="65"/>
      <c r="I6" s="65"/>
      <c r="J6" s="71" t="s">
        <v>82</v>
      </c>
      <c r="K6" s="70" t="s">
        <v>80</v>
      </c>
      <c r="L6" s="70" t="s">
        <v>81</v>
      </c>
      <c r="M6" s="72"/>
      <c r="N6" s="72"/>
      <c r="O6" s="71" t="s">
        <v>82</v>
      </c>
      <c r="P6" s="70" t="s">
        <v>80</v>
      </c>
      <c r="Q6" s="70" t="s">
        <v>81</v>
      </c>
      <c r="R6" s="66"/>
      <c r="S6" s="66"/>
      <c r="T6" s="71" t="s">
        <v>82</v>
      </c>
      <c r="U6" s="70" t="s">
        <v>80</v>
      </c>
      <c r="V6" s="70" t="s">
        <v>81</v>
      </c>
      <c r="W6" s="67"/>
      <c r="X6" s="67"/>
      <c r="Y6" s="71" t="s">
        <v>82</v>
      </c>
      <c r="Z6" s="70" t="s">
        <v>80</v>
      </c>
      <c r="AA6" s="70" t="s">
        <v>81</v>
      </c>
      <c r="AB6" s="68"/>
      <c r="AC6" s="68"/>
      <c r="AD6" s="71" t="s">
        <v>82</v>
      </c>
      <c r="AE6" s="70" t="s">
        <v>80</v>
      </c>
      <c r="AF6" s="70" t="s">
        <v>81</v>
      </c>
      <c r="AG6" s="69"/>
      <c r="AH6" s="69"/>
    </row>
    <row r="7" spans="2:34" ht="15" thickBot="1">
      <c r="B7" s="73" t="s">
        <v>11</v>
      </c>
      <c r="C7" s="73">
        <v>0.24</v>
      </c>
      <c r="D7" s="75">
        <f>D3*C7/100</f>
        <v>93672.346055999995</v>
      </c>
      <c r="E7" s="5"/>
      <c r="F7" s="6"/>
      <c r="G7" s="18"/>
      <c r="H7" s="19">
        <f>D35</f>
        <v>21985680.222226996</v>
      </c>
      <c r="I7" s="19">
        <f>H7/5</f>
        <v>4397136.0444453992</v>
      </c>
      <c r="J7" s="20">
        <f>I7*2</f>
        <v>8794272.0888907984</v>
      </c>
      <c r="K7" s="20">
        <f>D36</f>
        <v>17044463.967773002</v>
      </c>
      <c r="L7" s="20">
        <f>(D42/1.5)+D43</f>
        <v>12321816.520783</v>
      </c>
      <c r="M7" s="26">
        <f>SUM(J7:K7)</f>
        <v>25838736.0566638</v>
      </c>
      <c r="N7" s="26">
        <f>J7+L7</f>
        <v>21116088.609673798</v>
      </c>
      <c r="O7" s="21">
        <f>I7*2.5</f>
        <v>10992840.111113498</v>
      </c>
      <c r="P7" s="21">
        <f>D36</f>
        <v>17044463.967773002</v>
      </c>
      <c r="Q7" s="21">
        <f>(D42/1.5)+D43</f>
        <v>12321816.520783</v>
      </c>
      <c r="R7" s="27">
        <f>SUM(O7:P7)</f>
        <v>28037304.078886501</v>
      </c>
      <c r="S7" s="27">
        <f>O7+Q7</f>
        <v>23314656.631896496</v>
      </c>
      <c r="T7" s="22">
        <f>I7*3.5</f>
        <v>15389976.155558897</v>
      </c>
      <c r="U7" s="22">
        <f>D36</f>
        <v>17044463.967773002</v>
      </c>
      <c r="V7" s="22">
        <f>(D42/1.5)+D43</f>
        <v>12321816.520783</v>
      </c>
      <c r="W7" s="28">
        <f>SUM(T7:U7)</f>
        <v>32434440.123331897</v>
      </c>
      <c r="X7" s="28">
        <f>T7+V7</f>
        <v>27711792.676341899</v>
      </c>
      <c r="Y7" s="23">
        <f>I7*4.5</f>
        <v>19787112.200004295</v>
      </c>
      <c r="Z7" s="23">
        <f>D36</f>
        <v>17044463.967773002</v>
      </c>
      <c r="AA7" s="23">
        <f>(D42/1.5)+D43</f>
        <v>12321816.520783</v>
      </c>
      <c r="AB7" s="29">
        <f>SUM(Y7:Z7)</f>
        <v>36831576.1677773</v>
      </c>
      <c r="AC7" s="29">
        <f>Y7+AA7</f>
        <v>32108928.720787294</v>
      </c>
      <c r="AD7" s="24">
        <f>I7*5</f>
        <v>21985680.222226996</v>
      </c>
      <c r="AE7" s="24">
        <f>D36</f>
        <v>17044463.967773002</v>
      </c>
      <c r="AF7" s="24">
        <f>(D42/1.5)+D43</f>
        <v>12321816.520783</v>
      </c>
      <c r="AG7" s="57">
        <f>SUM(AD7:AE7)</f>
        <v>39030144.189999998</v>
      </c>
      <c r="AH7" s="30">
        <f>AD7+AF7</f>
        <v>34307496.743009999</v>
      </c>
    </row>
    <row r="8" spans="2:34" ht="15" thickBot="1">
      <c r="B8" s="73" t="s">
        <v>13</v>
      </c>
      <c r="C8" s="73">
        <v>0.01</v>
      </c>
      <c r="D8" s="75">
        <f>D3*C8/100</f>
        <v>3903.0144189999996</v>
      </c>
      <c r="E8" s="5"/>
      <c r="F8" s="6"/>
      <c r="G8" s="25" t="s">
        <v>4</v>
      </c>
      <c r="H8" s="19"/>
      <c r="I8" s="19"/>
      <c r="J8" s="20">
        <f>J7*2</f>
        <v>17588544.177781597</v>
      </c>
      <c r="K8" s="20">
        <f>(K7-D7-D8)*2+(D7+D8)</f>
        <v>33991352.575071007</v>
      </c>
      <c r="L8" s="20">
        <f>(L7-D7-D8)*2+(D7+D8)</f>
        <v>24546057.681090999</v>
      </c>
      <c r="M8" s="26">
        <f>SUM(J8:K8)</f>
        <v>51579896.752852604</v>
      </c>
      <c r="N8" s="26">
        <f>J8+L8</f>
        <v>42134601.858872592</v>
      </c>
      <c r="O8" s="21">
        <f>O7*2</f>
        <v>21985680.222226996</v>
      </c>
      <c r="P8" s="21">
        <f>(P7-D7-D8)*2+(D7+D8)</f>
        <v>33991352.575071007</v>
      </c>
      <c r="Q8" s="21">
        <f>(Q7-D7-D8)*2+(D7+D8)</f>
        <v>24546057.681090999</v>
      </c>
      <c r="R8" s="27">
        <f>SUM(O8:P8)</f>
        <v>55977032.797297999</v>
      </c>
      <c r="S8" s="27">
        <f>O8+Q8</f>
        <v>46531737.903317995</v>
      </c>
      <c r="T8" s="22">
        <f>T7*2</f>
        <v>30779952.311117794</v>
      </c>
      <c r="U8" s="22">
        <f>(U7-D7-D8)*2+(D7+D8)</f>
        <v>33991352.575071007</v>
      </c>
      <c r="V8" s="22">
        <f>(V7-D7-D8)*2+(D7+D8)</f>
        <v>24546057.681090999</v>
      </c>
      <c r="W8" s="28">
        <f>SUM(T8:U8)</f>
        <v>64771304.886188805</v>
      </c>
      <c r="X8" s="28">
        <f>T8+V8</f>
        <v>55326009.992208794</v>
      </c>
      <c r="Y8" s="23">
        <f>Y7*2</f>
        <v>39574224.400008589</v>
      </c>
      <c r="Z8" s="23">
        <f>(Z7-D7-D8)*2+(D7+D8)</f>
        <v>33991352.575071007</v>
      </c>
      <c r="AA8" s="23">
        <f>(AA7-D7-D8)*2+(D7+D8)</f>
        <v>24546057.681090999</v>
      </c>
      <c r="AB8" s="29">
        <f>SUM(Y8:Z8)</f>
        <v>73565576.975079596</v>
      </c>
      <c r="AC8" s="29">
        <f>Y8+AA8</f>
        <v>64120282.081099585</v>
      </c>
      <c r="AD8" s="24">
        <f>AD7*2</f>
        <v>43971360.444453992</v>
      </c>
      <c r="AE8" s="24">
        <f>(AE7-D7-D8)*2+(D7+D8)</f>
        <v>33991352.575071007</v>
      </c>
      <c r="AF8" s="24">
        <f>(AF7-D7-D8)*2+(D7+D8)</f>
        <v>24546057.681090999</v>
      </c>
      <c r="AG8" s="30">
        <f>SUM(AD8:AE8)</f>
        <v>77962713.019524992</v>
      </c>
      <c r="AH8" s="30">
        <f>AD8+AF8</f>
        <v>68517418.125544995</v>
      </c>
    </row>
    <row r="9" spans="2:34" ht="15" thickBot="1">
      <c r="B9" s="41" t="s">
        <v>14</v>
      </c>
      <c r="C9" s="41">
        <v>0</v>
      </c>
      <c r="D9" s="42">
        <f>D3*C9/100</f>
        <v>0</v>
      </c>
      <c r="E9" s="5"/>
      <c r="F9" s="6"/>
      <c r="G9" s="25" t="s">
        <v>5</v>
      </c>
      <c r="H9" s="19"/>
      <c r="I9" s="19"/>
      <c r="J9" s="20">
        <f>J7*3</f>
        <v>26382816.266672395</v>
      </c>
      <c r="K9" s="20">
        <f>(K7-D7-D8)*3+(D7+D8)</f>
        <v>50938241.182369009</v>
      </c>
      <c r="L9" s="20">
        <f>(L7-D7-D8)*3+(D7+D8)</f>
        <v>36770298.841398999</v>
      </c>
      <c r="M9" s="26">
        <f>SUM(J9:K9)</f>
        <v>77321057.449041396</v>
      </c>
      <c r="N9" s="26">
        <f>J9+L9</f>
        <v>63153115.108071394</v>
      </c>
      <c r="O9" s="21">
        <f>O7*3</f>
        <v>32978520.333340496</v>
      </c>
      <c r="P9" s="21">
        <f>(P7-D7-D8)*3+(D7+D8)</f>
        <v>50938241.182369009</v>
      </c>
      <c r="Q9" s="21">
        <f>(Q7-D7-D8)*3+(D7+D8)</f>
        <v>36770298.841398999</v>
      </c>
      <c r="R9" s="27">
        <f>SUM(O9:P9)</f>
        <v>83916761.515709504</v>
      </c>
      <c r="S9" s="27">
        <f>O9+Q9</f>
        <v>69748819.174739495</v>
      </c>
      <c r="T9" s="22">
        <f>T7*3</f>
        <v>46169928.46667669</v>
      </c>
      <c r="U9" s="22">
        <f>(U7-D7-D8)*3+(D7+D8)</f>
        <v>50938241.182369009</v>
      </c>
      <c r="V9" s="22">
        <f>(V7-D7-D8)*3+(D7+D8)</f>
        <v>36770298.841398999</v>
      </c>
      <c r="W9" s="28">
        <f>SUM(T9:U9)</f>
        <v>97108169.649045706</v>
      </c>
      <c r="X9" s="28">
        <f>T9+V9</f>
        <v>82940227.308075696</v>
      </c>
      <c r="Y9" s="23">
        <f>Y7*3</f>
        <v>59361336.600012884</v>
      </c>
      <c r="Z9" s="23">
        <f>(Z7-D7-D8)*3+(D7+D8)</f>
        <v>50938241.182369009</v>
      </c>
      <c r="AA9" s="23">
        <f>(AA7-D7-D8)*3+(D7+D8)</f>
        <v>36770298.841398999</v>
      </c>
      <c r="AB9" s="29">
        <f>SUM(Y9:Z9)</f>
        <v>110299577.78238189</v>
      </c>
      <c r="AC9" s="29">
        <f>Y9+AA9</f>
        <v>96131635.441411883</v>
      </c>
      <c r="AD9" s="24">
        <f>AD7*3</f>
        <v>65957040.666680992</v>
      </c>
      <c r="AE9" s="24">
        <f>(AE7-D7-D8)*3+(D7+D8)</f>
        <v>50938241.182369009</v>
      </c>
      <c r="AF9" s="24">
        <f>(AF7-D7-D8)*3+(D7+D8)</f>
        <v>36770298.841398999</v>
      </c>
      <c r="AG9" s="30">
        <f>SUM(AD9:AE9)</f>
        <v>116895281.84905</v>
      </c>
      <c r="AH9" s="30">
        <f>AD9+AF9</f>
        <v>102727339.50807999</v>
      </c>
    </row>
    <row r="10" spans="2:34" ht="15" thickBot="1">
      <c r="B10" s="41" t="s">
        <v>15</v>
      </c>
      <c r="C10" s="41">
        <v>0</v>
      </c>
      <c r="D10" s="42">
        <f>D3*C10/100</f>
        <v>0</v>
      </c>
      <c r="E10" s="5"/>
      <c r="F10" s="6"/>
      <c r="G10" s="25" t="s">
        <v>6</v>
      </c>
      <c r="H10" s="19"/>
      <c r="I10" s="19"/>
      <c r="J10" s="20">
        <f>J7*4</f>
        <v>35177088.355563194</v>
      </c>
      <c r="K10" s="20">
        <f>(K7-D7-D8)*4+(D7+D8)</f>
        <v>67885129.78966701</v>
      </c>
      <c r="L10" s="20">
        <f>(L7-D7-D8)*4+(D7+D8)</f>
        <v>48994540.001707003</v>
      </c>
      <c r="M10" s="26">
        <f>SUM(J10:K10)</f>
        <v>103062218.1452302</v>
      </c>
      <c r="N10" s="26">
        <f>J10+L10</f>
        <v>84171628.357270196</v>
      </c>
      <c r="O10" s="21">
        <f>O7*4</f>
        <v>43971360.444453992</v>
      </c>
      <c r="P10" s="21">
        <f>(P7-D7-D8)*4+(D7+D8)</f>
        <v>67885129.78966701</v>
      </c>
      <c r="Q10" s="21">
        <f>(Q7-D7-D8)*4+(D7+D8)</f>
        <v>48994540.001707003</v>
      </c>
      <c r="R10" s="27">
        <f>SUM(O10:P10)</f>
        <v>111856490.23412099</v>
      </c>
      <c r="S10" s="27">
        <f>O10+Q10</f>
        <v>92965900.446161002</v>
      </c>
      <c r="T10" s="22">
        <f>T7*4</f>
        <v>61559904.622235589</v>
      </c>
      <c r="U10" s="22">
        <f>(U7-D7-D8)*4+(D7+D8)</f>
        <v>67885129.78966701</v>
      </c>
      <c r="V10" s="22">
        <f>(V7-D7-D8)*4+(D7+D8)</f>
        <v>48994540.001707003</v>
      </c>
      <c r="W10" s="28">
        <f>SUM(T10:U10)</f>
        <v>129445034.41190261</v>
      </c>
      <c r="X10" s="28">
        <f>T10+V10</f>
        <v>110554444.62394258</v>
      </c>
      <c r="Y10" s="23">
        <f>Y7*4</f>
        <v>79148448.800017178</v>
      </c>
      <c r="Z10" s="23">
        <f>(Z7-D7-D8)*4+(D7+D8)</f>
        <v>67885129.78966701</v>
      </c>
      <c r="AA10" s="23">
        <f>(AA7-D7-D8)*4+(D7+D8)</f>
        <v>48994540.001707003</v>
      </c>
      <c r="AB10" s="29">
        <f>SUM(Y10:Z10)</f>
        <v>147033578.58968419</v>
      </c>
      <c r="AC10" s="29">
        <f>Y10+AA10</f>
        <v>128142988.80172418</v>
      </c>
      <c r="AD10" s="24">
        <f>AD7*4</f>
        <v>87942720.888907984</v>
      </c>
      <c r="AE10" s="24">
        <f>(AE7-D7-D8)*4+(D7+D8)</f>
        <v>67885129.78966701</v>
      </c>
      <c r="AF10" s="24">
        <f>(AF7-D7-D8)*4+(D7+D8)</f>
        <v>48994540.001707003</v>
      </c>
      <c r="AG10" s="30">
        <f>SUM(AD10:AE10)</f>
        <v>155827850.67857498</v>
      </c>
      <c r="AH10" s="30">
        <f>AD10+AF10</f>
        <v>136937260.89061499</v>
      </c>
    </row>
    <row r="11" spans="2:34" ht="15" thickBot="1">
      <c r="B11" s="41" t="s">
        <v>16</v>
      </c>
      <c r="C11" s="41">
        <v>0.11</v>
      </c>
      <c r="D11" s="42">
        <f>D3*C11/100</f>
        <v>42933.158608999998</v>
      </c>
      <c r="E11" s="5"/>
      <c r="F11" s="5"/>
      <c r="G11" s="25" t="s">
        <v>7</v>
      </c>
      <c r="H11" s="19"/>
      <c r="I11" s="19"/>
      <c r="J11" s="20">
        <f>J7*5</f>
        <v>43971360.444453992</v>
      </c>
      <c r="K11" s="20">
        <f>(K7-D7-D8)*5+(D7+D8)</f>
        <v>84832018.396965012</v>
      </c>
      <c r="L11" s="20">
        <f>(L7-D7-D8)*5+(D7+D8)</f>
        <v>61218781.162015006</v>
      </c>
      <c r="M11" s="26">
        <f>SUM(J11:K11)</f>
        <v>128803378.84141901</v>
      </c>
      <c r="N11" s="26">
        <f>J11+L11</f>
        <v>105190141.60646901</v>
      </c>
      <c r="O11" s="21">
        <f>O7*5</f>
        <v>54964200.555567488</v>
      </c>
      <c r="P11" s="21">
        <f>(P7-D7-D8)*5+(D7+D8)</f>
        <v>84832018.396965012</v>
      </c>
      <c r="Q11" s="21">
        <f>(Q7-D7-D8)*5+(D7+D8)</f>
        <v>61218781.162015006</v>
      </c>
      <c r="R11" s="27">
        <f>SUM(O11:P11)</f>
        <v>139796218.9525325</v>
      </c>
      <c r="S11" s="27">
        <f>O11+Q11</f>
        <v>116182981.71758249</v>
      </c>
      <c r="T11" s="22">
        <f>T7*5</f>
        <v>76949880.77779448</v>
      </c>
      <c r="U11" s="22">
        <f>(U7-D7-D8)*5+(D7+D8)</f>
        <v>84832018.396965012</v>
      </c>
      <c r="V11" s="22">
        <f>(V7-D7-D8)*5+(D7+D8)</f>
        <v>61218781.162015006</v>
      </c>
      <c r="W11" s="28">
        <f>SUM(T11:U11)</f>
        <v>161781899.17475951</v>
      </c>
      <c r="X11" s="28">
        <f>T11+V11</f>
        <v>138168661.9398095</v>
      </c>
      <c r="Y11" s="23">
        <f>Y7*5</f>
        <v>98935561.000021473</v>
      </c>
      <c r="Z11" s="23">
        <f>(Z7-D7-D8)*5+(D7+D8)</f>
        <v>84832018.396965012</v>
      </c>
      <c r="AA11" s="23">
        <f>(AA7-D7-D8)*5+(D7+D8)</f>
        <v>61218781.162015006</v>
      </c>
      <c r="AB11" s="29">
        <f>SUM(Y11:Z11)</f>
        <v>183767579.39698648</v>
      </c>
      <c r="AC11" s="29">
        <f>Y11+AA11</f>
        <v>160154342.16203648</v>
      </c>
      <c r="AD11" s="24">
        <f>AD7*5</f>
        <v>109928401.11113498</v>
      </c>
      <c r="AE11" s="24">
        <f>(AE7-D7-D8)*5+(D7+D8)</f>
        <v>84832018.396965012</v>
      </c>
      <c r="AF11" s="24">
        <f>(AF7-D7-D8)*5+(D7+D8)</f>
        <v>61218781.162015006</v>
      </c>
      <c r="AG11" s="30">
        <f>SUM(AD11:AE11)</f>
        <v>194760419.50809997</v>
      </c>
      <c r="AH11" s="30">
        <f>AD11+AF11</f>
        <v>171147182.27314997</v>
      </c>
    </row>
    <row r="12" spans="2:34" ht="15" thickBot="1">
      <c r="B12" s="43" t="s">
        <v>17</v>
      </c>
      <c r="C12" s="43">
        <v>1.45</v>
      </c>
      <c r="D12" s="44">
        <f>D3*C12/100</f>
        <v>565937.09075500001</v>
      </c>
      <c r="E12" s="8"/>
      <c r="F12" s="9"/>
      <c r="G12" s="25"/>
      <c r="H12" s="19"/>
      <c r="I12" s="19"/>
      <c r="J12" s="20"/>
      <c r="K12" s="20"/>
      <c r="L12" s="20"/>
      <c r="M12" s="26"/>
      <c r="N12" s="26"/>
      <c r="O12" s="21"/>
      <c r="P12" s="21"/>
      <c r="Q12" s="21"/>
      <c r="R12" s="27"/>
      <c r="S12" s="27"/>
      <c r="T12" s="22"/>
      <c r="U12" s="22"/>
      <c r="V12" s="22"/>
      <c r="W12" s="28"/>
      <c r="X12" s="28"/>
      <c r="Y12" s="23"/>
      <c r="Z12" s="23"/>
      <c r="AA12" s="23"/>
      <c r="AB12" s="29"/>
      <c r="AC12" s="29"/>
      <c r="AD12" s="24"/>
      <c r="AE12" s="24"/>
      <c r="AF12" s="24"/>
      <c r="AG12" s="30"/>
      <c r="AH12" s="30"/>
    </row>
    <row r="13" spans="2:34" ht="15" thickBot="1">
      <c r="B13" s="41" t="s">
        <v>18</v>
      </c>
      <c r="C13" s="41">
        <v>0.83</v>
      </c>
      <c r="D13" s="42">
        <f>D3*C13/100</f>
        <v>323950.19677699998</v>
      </c>
      <c r="E13" s="8"/>
      <c r="F13" s="9"/>
    </row>
    <row r="14" spans="2:34" ht="15.75" thickBot="1">
      <c r="B14" s="43" t="s">
        <v>19</v>
      </c>
      <c r="C14" s="43">
        <v>8.27</v>
      </c>
      <c r="D14" s="44">
        <f>D3*C14/100</f>
        <v>3227792.9245129996</v>
      </c>
      <c r="E14" s="8"/>
      <c r="F14" s="9"/>
      <c r="G14" t="s">
        <v>67</v>
      </c>
      <c r="M14" s="32"/>
      <c r="N14" s="32"/>
      <c r="O14" s="32"/>
    </row>
    <row r="15" spans="2:34" ht="15.75" thickBot="1">
      <c r="B15" s="43" t="s">
        <v>20</v>
      </c>
      <c r="C15" s="43">
        <v>7.0000000000000007E-2</v>
      </c>
      <c r="D15" s="44">
        <f>D3*C15/100</f>
        <v>27321.100933000002</v>
      </c>
      <c r="E15" s="8"/>
      <c r="F15" s="9"/>
      <c r="G15" t="s">
        <v>71</v>
      </c>
    </row>
    <row r="16" spans="2:34" ht="15.75" thickBot="1">
      <c r="B16" s="45" t="s">
        <v>21</v>
      </c>
      <c r="C16" s="45">
        <v>0.09</v>
      </c>
      <c r="D16" s="46">
        <f>D3*C16/100</f>
        <v>35127.129771</v>
      </c>
      <c r="E16" s="8"/>
      <c r="F16" s="9"/>
      <c r="G16" t="s">
        <v>84</v>
      </c>
    </row>
    <row r="17" spans="2:32" ht="15.75" thickBot="1">
      <c r="B17" s="45" t="s">
        <v>22</v>
      </c>
      <c r="C17" s="45">
        <v>0</v>
      </c>
      <c r="D17" s="46">
        <f>D3*C17/100</f>
        <v>0</v>
      </c>
      <c r="E17" s="8"/>
      <c r="F17" s="9"/>
      <c r="G17" s="31" t="s">
        <v>68</v>
      </c>
      <c r="H17" s="31"/>
      <c r="I17" s="31"/>
      <c r="J17" s="31"/>
      <c r="AA17" s="37"/>
      <c r="AB17" s="37"/>
      <c r="AC17" s="37"/>
      <c r="AD17" s="37"/>
      <c r="AE17" s="37"/>
      <c r="AF17" s="37"/>
    </row>
    <row r="18" spans="2:32" ht="15.75" thickBot="1">
      <c r="B18" s="45" t="s">
        <v>23</v>
      </c>
      <c r="C18" s="45">
        <v>0.54</v>
      </c>
      <c r="D18" s="46">
        <f>D3*C18/100</f>
        <v>210762.77862599998</v>
      </c>
      <c r="E18" s="8"/>
      <c r="F18" s="9"/>
      <c r="G18" s="37" t="s">
        <v>69</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2:32" ht="15" thickBot="1">
      <c r="B19" s="45" t="s">
        <v>24</v>
      </c>
      <c r="C19" s="45">
        <v>0</v>
      </c>
      <c r="D19" s="46">
        <f>D3*C19/100</f>
        <v>0</v>
      </c>
      <c r="E19" s="8"/>
      <c r="F19" s="9"/>
      <c r="G19" t="s">
        <v>47</v>
      </c>
      <c r="P19" s="37"/>
      <c r="Q19" s="37"/>
      <c r="R19" s="37"/>
      <c r="S19" s="37"/>
      <c r="T19" s="37"/>
      <c r="U19" s="37"/>
      <c r="V19" s="37"/>
      <c r="W19" s="37"/>
      <c r="X19" s="37"/>
      <c r="Y19" s="37"/>
      <c r="Z19" s="37"/>
    </row>
    <row r="20" spans="2:32" ht="15.75" thickBot="1">
      <c r="B20" s="45" t="s">
        <v>25</v>
      </c>
      <c r="C20" s="45">
        <v>9.35</v>
      </c>
      <c r="D20" s="46">
        <f>D3*C20/100</f>
        <v>3649318.4817649997</v>
      </c>
      <c r="E20" s="8"/>
      <c r="F20" s="9"/>
      <c r="G20" t="s">
        <v>70</v>
      </c>
    </row>
    <row r="21" spans="2:32" ht="15" thickBot="1">
      <c r="B21" s="45" t="s">
        <v>26</v>
      </c>
      <c r="C21" s="45">
        <v>19.920000000000002</v>
      </c>
      <c r="D21" s="46">
        <f>D3*C21/100</f>
        <v>7774804.7226480003</v>
      </c>
      <c r="E21" s="8"/>
      <c r="F21" s="9"/>
    </row>
    <row r="22" spans="2:32" ht="15" thickBot="1">
      <c r="B22" s="41" t="s">
        <v>27</v>
      </c>
      <c r="C22" s="47">
        <v>0.22</v>
      </c>
      <c r="D22" s="42">
        <f>D3*C22/100</f>
        <v>85866.317217999997</v>
      </c>
      <c r="E22" s="8"/>
      <c r="F22" s="9"/>
    </row>
    <row r="23" spans="2:32" ht="15" thickBot="1">
      <c r="B23" s="43" t="s">
        <v>28</v>
      </c>
      <c r="C23" s="43">
        <v>45.83</v>
      </c>
      <c r="D23" s="44">
        <f>D3*C23/100</f>
        <v>17887515.082276996</v>
      </c>
      <c r="E23" s="8"/>
      <c r="F23" s="9"/>
    </row>
    <row r="24" spans="2:32" ht="15" thickBot="1">
      <c r="B24" s="45" t="s">
        <v>29</v>
      </c>
      <c r="C24" s="45">
        <v>0</v>
      </c>
      <c r="D24" s="46">
        <f>D3*C24/100</f>
        <v>0</v>
      </c>
      <c r="E24" s="8"/>
      <c r="F24" s="9"/>
    </row>
    <row r="25" spans="2:32" ht="15" thickBot="1">
      <c r="B25" s="45" t="s">
        <v>30</v>
      </c>
      <c r="C25" s="45">
        <v>7.0000000000000007E-2</v>
      </c>
      <c r="D25" s="46">
        <f>D3*C25/100</f>
        <v>27321.100933000002</v>
      </c>
      <c r="E25" s="8"/>
      <c r="F25" s="9"/>
    </row>
    <row r="26" spans="2:32" ht="15" thickBot="1">
      <c r="B26" s="45" t="s">
        <v>31</v>
      </c>
      <c r="C26" s="45">
        <v>2.0499999999999998</v>
      </c>
      <c r="D26" s="46">
        <f>D3*C26/100</f>
        <v>800117.9558949999</v>
      </c>
      <c r="E26" s="8"/>
      <c r="F26" s="9"/>
    </row>
    <row r="27" spans="2:32" ht="15" thickBot="1">
      <c r="B27" s="45" t="s">
        <v>32</v>
      </c>
      <c r="C27" s="45">
        <v>4.28</v>
      </c>
      <c r="D27" s="46">
        <f>D3*C27/100</f>
        <v>1670490.1713319998</v>
      </c>
      <c r="E27" s="81"/>
      <c r="F27" s="82"/>
      <c r="G27" s="36"/>
      <c r="H27" s="36"/>
      <c r="I27" s="36"/>
    </row>
    <row r="28" spans="2:32" ht="15" thickBot="1">
      <c r="B28" s="41" t="s">
        <v>33</v>
      </c>
      <c r="C28" s="47">
        <v>0</v>
      </c>
      <c r="D28" s="42">
        <f>D3*C28/100</f>
        <v>0</v>
      </c>
      <c r="E28" s="81"/>
      <c r="F28" s="83"/>
      <c r="G28" s="36"/>
      <c r="H28" s="36"/>
      <c r="I28" s="36"/>
    </row>
    <row r="29" spans="2:32" ht="15" thickBot="1">
      <c r="B29" s="41" t="s">
        <v>34</v>
      </c>
      <c r="C29" s="47">
        <v>5.96</v>
      </c>
      <c r="D29" s="42">
        <f>D3*C29/100</f>
        <v>2326196.5937239998</v>
      </c>
      <c r="E29" s="81"/>
      <c r="F29" s="84"/>
      <c r="G29" s="36"/>
      <c r="H29" s="36"/>
      <c r="I29" s="36"/>
    </row>
    <row r="30" spans="2:32" ht="15" thickBot="1">
      <c r="B30" s="43" t="s">
        <v>35</v>
      </c>
      <c r="C30" s="43">
        <v>0.71</v>
      </c>
      <c r="D30" s="44">
        <f>D3*C30/100</f>
        <v>277114.02374899999</v>
      </c>
      <c r="E30" s="81"/>
      <c r="F30" s="81"/>
      <c r="G30" s="36"/>
      <c r="H30" s="36"/>
      <c r="I30" s="36"/>
    </row>
    <row r="31" spans="2:32" ht="15" thickBot="1">
      <c r="B31" s="47"/>
      <c r="C31" s="41"/>
      <c r="D31" s="42"/>
      <c r="E31" s="85"/>
      <c r="F31" s="81"/>
      <c r="G31" s="36"/>
      <c r="H31" s="36"/>
      <c r="I31" s="36"/>
    </row>
    <row r="32" spans="2:32" ht="15.75" thickBot="1">
      <c r="B32" s="41" t="s">
        <v>8</v>
      </c>
      <c r="C32" s="41">
        <f>SUM(C7:C31)</f>
        <v>99.999999999999986</v>
      </c>
      <c r="D32" s="48">
        <f>SUM(D7:D31)</f>
        <v>39030144.189999998</v>
      </c>
      <c r="E32" s="86"/>
      <c r="F32" s="85"/>
      <c r="G32" s="36"/>
      <c r="H32" s="36"/>
      <c r="I32" s="36"/>
    </row>
    <row r="33" spans="2:9" ht="15" thickBot="1">
      <c r="B33" s="41"/>
      <c r="C33" s="41"/>
      <c r="D33" s="41"/>
      <c r="E33" s="36"/>
      <c r="F33" s="36"/>
      <c r="G33" s="36"/>
      <c r="H33" s="36"/>
      <c r="I33" s="36"/>
    </row>
    <row r="34" spans="2:9" ht="15" thickBot="1">
      <c r="B34" s="41" t="s">
        <v>38</v>
      </c>
      <c r="C34" s="41"/>
      <c r="D34" s="41"/>
      <c r="E34" s="36"/>
      <c r="F34" s="36"/>
      <c r="G34" s="36"/>
      <c r="H34" s="36"/>
      <c r="I34" s="36"/>
    </row>
    <row r="35" spans="2:9" ht="15" thickBot="1">
      <c r="B35" s="43" t="s">
        <v>39</v>
      </c>
      <c r="C35" s="43"/>
      <c r="D35" s="44">
        <f>D12+D14+D15+D23+D30</f>
        <v>21985680.222226996</v>
      </c>
      <c r="E35" s="85"/>
      <c r="F35" s="36"/>
      <c r="G35" s="36"/>
      <c r="H35" s="36"/>
      <c r="I35" s="36"/>
    </row>
    <row r="36" spans="2:9" ht="15" thickBot="1">
      <c r="B36" s="41" t="s">
        <v>40</v>
      </c>
      <c r="C36" s="41"/>
      <c r="D36" s="42">
        <f>D7+D8+D9+D10+D11+D13+D16+D17+D18+D19+D20+D21+D22+D24+D25+D26+D27+D28+D29</f>
        <v>17044463.967773002</v>
      </c>
      <c r="E36" s="85"/>
      <c r="F36" s="36"/>
      <c r="G36" s="36"/>
      <c r="H36" s="36"/>
      <c r="I36" s="36"/>
    </row>
    <row r="37" spans="2:9" ht="15.75" thickBot="1">
      <c r="B37" s="41" t="s">
        <v>8</v>
      </c>
      <c r="C37" s="41"/>
      <c r="D37" s="48">
        <f>SUM(D35:D36)</f>
        <v>39030144.189999998</v>
      </c>
      <c r="E37" s="86"/>
      <c r="F37" s="36"/>
      <c r="G37" s="36"/>
      <c r="H37" s="36"/>
      <c r="I37" s="36"/>
    </row>
    <row r="38" spans="2:9" ht="15.75" thickBot="1">
      <c r="B38" s="41"/>
      <c r="C38" s="41"/>
      <c r="D38" s="48"/>
      <c r="E38" s="86"/>
      <c r="F38" s="36"/>
      <c r="G38" s="36"/>
      <c r="H38" s="36"/>
      <c r="I38" s="36"/>
    </row>
    <row r="39" spans="2:9" ht="15.75" thickBot="1">
      <c r="B39" s="41"/>
      <c r="C39" s="41"/>
      <c r="D39" s="48"/>
      <c r="E39" s="86"/>
      <c r="F39" s="36"/>
      <c r="G39" s="36"/>
      <c r="H39" s="36"/>
      <c r="I39" s="36"/>
    </row>
    <row r="40" spans="2:9" ht="15.75" thickBot="1">
      <c r="B40" s="41"/>
      <c r="C40" s="48" t="s">
        <v>64</v>
      </c>
      <c r="D40" s="48" t="s">
        <v>65</v>
      </c>
      <c r="E40" s="86"/>
      <c r="F40" s="87"/>
      <c r="G40" s="36"/>
      <c r="H40" s="36"/>
      <c r="I40" s="36"/>
    </row>
    <row r="41" spans="2:9" ht="29.25" thickBot="1">
      <c r="B41" s="58" t="s">
        <v>59</v>
      </c>
      <c r="C41" s="51">
        <f>D41/D32*100</f>
        <v>56.329999999999991</v>
      </c>
      <c r="D41" s="49">
        <f>D12+D14+D15+D23+D30</f>
        <v>21985680.222226996</v>
      </c>
      <c r="E41" s="86"/>
      <c r="F41" s="88"/>
      <c r="G41" s="36"/>
      <c r="H41" s="89"/>
      <c r="I41" s="36"/>
    </row>
    <row r="42" spans="2:9" ht="15.75" thickBot="1">
      <c r="B42" s="59" t="s">
        <v>61</v>
      </c>
      <c r="C42" s="55">
        <f>D42/D32*100</f>
        <v>36.300000000000004</v>
      </c>
      <c r="D42" s="56">
        <f>D16+D17+D18+D19+D20+D21+D24+D25+D26+D27</f>
        <v>14167942.34097</v>
      </c>
      <c r="E42" s="86"/>
      <c r="F42" s="88"/>
      <c r="G42" s="36"/>
      <c r="H42" s="89"/>
      <c r="I42" s="36"/>
    </row>
    <row r="43" spans="2:9" ht="15.75" thickBot="1">
      <c r="B43" s="52" t="s">
        <v>62</v>
      </c>
      <c r="C43" s="53">
        <f>D43/D32*100</f>
        <v>7.3699999999999992</v>
      </c>
      <c r="D43" s="54">
        <f>D11+D13+D22+D28+D29+D7+D8+D9+D10</f>
        <v>2876521.6268029995</v>
      </c>
      <c r="E43" s="86"/>
      <c r="F43" s="88"/>
      <c r="G43" s="36"/>
      <c r="H43" s="89"/>
      <c r="I43" s="36"/>
    </row>
    <row r="44" spans="2:9" ht="15.75" thickTop="1">
      <c r="C44">
        <f>SUM(C41:C43)</f>
        <v>100</v>
      </c>
      <c r="D44" s="10">
        <f>SUM(D41:D43)</f>
        <v>39030144.189999998</v>
      </c>
      <c r="E44" s="86"/>
      <c r="F44" s="88"/>
      <c r="G44" s="36"/>
      <c r="H44" s="89"/>
      <c r="I44" s="36"/>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45"/>
  <sheetViews>
    <sheetView topLeftCell="B1" workbookViewId="0">
      <selection activeCell="N49" sqref="N49"/>
    </sheetView>
  </sheetViews>
  <sheetFormatPr defaultRowHeight="14.25"/>
  <cols>
    <col min="2" max="2" width="33.875" customWidth="1"/>
    <col min="3" max="3" width="10.125" customWidth="1"/>
    <col min="4" max="4" width="13" customWidth="1"/>
    <col min="8" max="8" width="7.75" customWidth="1"/>
    <col min="9" max="9" width="7.625" customWidth="1"/>
    <col min="11" max="11" width="8.125" customWidth="1"/>
    <col min="12" max="12" width="7.375" customWidth="1"/>
    <col min="14" max="14" width="7.75" customWidth="1"/>
    <col min="16" max="16" width="8.125" customWidth="1"/>
    <col min="17" max="17" width="8.375" customWidth="1"/>
    <col min="21" max="21" width="8" customWidth="1"/>
    <col min="22" max="22" width="8.125" customWidth="1"/>
    <col min="26" max="26" width="7.75" customWidth="1"/>
    <col min="27" max="27" width="7.875" customWidth="1"/>
    <col min="31" max="31" width="7.75" customWidth="1"/>
    <col min="32" max="32" width="8.25" customWidth="1"/>
    <col min="33" max="33" width="8.625" customWidth="1"/>
  </cols>
  <sheetData>
    <row r="2" spans="2:34">
      <c r="B2" t="s">
        <v>185</v>
      </c>
    </row>
    <row r="3" spans="2:34" ht="15.75" thickBot="1">
      <c r="B3" s="31" t="s">
        <v>10</v>
      </c>
      <c r="C3" s="4"/>
    </row>
    <row r="4" spans="2:34" ht="16.5" thickTop="1" thickBot="1">
      <c r="B4" s="91" t="s">
        <v>9</v>
      </c>
      <c r="C4" s="39">
        <v>1</v>
      </c>
      <c r="D4" s="40">
        <v>69379361.849999994</v>
      </c>
      <c r="E4" s="10"/>
      <c r="F4" s="6"/>
    </row>
    <row r="5" spans="2:34" ht="15" thickBot="1">
      <c r="B5" s="60" t="s">
        <v>12</v>
      </c>
      <c r="C5" s="41"/>
      <c r="D5" s="42"/>
      <c r="E5" s="5"/>
      <c r="F5" t="s">
        <v>52</v>
      </c>
    </row>
    <row r="6" spans="2:34" ht="81.75" thickBot="1">
      <c r="B6" s="60"/>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4" ht="45.75" thickBot="1">
      <c r="B7" s="60"/>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4" ht="15" thickBot="1">
      <c r="B8" s="73" t="s">
        <v>11</v>
      </c>
      <c r="C8" s="73">
        <v>0.18</v>
      </c>
      <c r="D8" s="75">
        <f>D4*C8/100</f>
        <v>124882.85132999998</v>
      </c>
      <c r="E8" s="5"/>
      <c r="F8" s="6"/>
      <c r="G8" s="18"/>
      <c r="H8" s="19">
        <f>D36</f>
        <v>43695122.09313</v>
      </c>
      <c r="I8" s="19">
        <f>H8/5</f>
        <v>8739024.4186259992</v>
      </c>
      <c r="J8" s="20">
        <f>I8*2</f>
        <v>17478048.837251998</v>
      </c>
      <c r="K8" s="20">
        <f>D37</f>
        <v>25684239.756869998</v>
      </c>
      <c r="L8" s="20">
        <f>(D43/1.5)+D44</f>
        <v>18609857.493565001</v>
      </c>
      <c r="M8" s="26">
        <f>SUM(J8:K8)</f>
        <v>43162288.594121993</v>
      </c>
      <c r="N8" s="26">
        <f>J8+L8</f>
        <v>36087906.330816999</v>
      </c>
      <c r="O8" s="21">
        <f>I8*2.5</f>
        <v>21847561.046564996</v>
      </c>
      <c r="P8" s="21">
        <f>D37</f>
        <v>25684239.756869998</v>
      </c>
      <c r="Q8" s="21">
        <f>(D43/1.5)+D44</f>
        <v>18609857.493565001</v>
      </c>
      <c r="R8" s="27">
        <f>SUM(O8:P8)</f>
        <v>47531800.803434998</v>
      </c>
      <c r="S8" s="27">
        <f>O8+Q8</f>
        <v>40457418.540129997</v>
      </c>
      <c r="T8" s="22">
        <f>I8*3.5</f>
        <v>30586585.465190999</v>
      </c>
      <c r="U8" s="22">
        <f>D37</f>
        <v>25684239.756869998</v>
      </c>
      <c r="V8" s="22">
        <f>(D43/1.5)+D44</f>
        <v>18609857.493565001</v>
      </c>
      <c r="W8" s="28">
        <f>SUM(T8:U8)</f>
        <v>56270825.222060993</v>
      </c>
      <c r="X8" s="28">
        <f>T8+V8</f>
        <v>49196442.958756</v>
      </c>
      <c r="Y8" s="23">
        <f>I8*4.5</f>
        <v>39325609.883816995</v>
      </c>
      <c r="Z8" s="23">
        <f>D37</f>
        <v>25684239.756869998</v>
      </c>
      <c r="AA8" s="23">
        <f>(D43/1.5)+D44</f>
        <v>18609857.493565001</v>
      </c>
      <c r="AB8" s="29">
        <f>SUM(Y8:Z8)</f>
        <v>65009849.640686989</v>
      </c>
      <c r="AC8" s="29">
        <f>Y8+AA8</f>
        <v>57935467.377381995</v>
      </c>
      <c r="AD8" s="24">
        <f>I8*5</f>
        <v>43695122.093129992</v>
      </c>
      <c r="AE8" s="24">
        <f>D37</f>
        <v>25684239.756869998</v>
      </c>
      <c r="AF8" s="24">
        <f>(D43/1.5)+D44</f>
        <v>18609857.493565001</v>
      </c>
      <c r="AG8" s="57">
        <f>SUM(AD8:AE8)</f>
        <v>69379361.849999994</v>
      </c>
      <c r="AH8" s="30">
        <f>AD8+AF8</f>
        <v>62304979.586694993</v>
      </c>
    </row>
    <row r="9" spans="2:34" ht="15" thickBot="1">
      <c r="B9" s="73" t="s">
        <v>13</v>
      </c>
      <c r="C9" s="73">
        <v>0.01</v>
      </c>
      <c r="D9" s="75">
        <f>D4*C9/100</f>
        <v>6937.9361849999996</v>
      </c>
      <c r="E9" s="5"/>
      <c r="F9" s="6"/>
      <c r="G9" s="25" t="s">
        <v>4</v>
      </c>
      <c r="H9" s="19"/>
      <c r="I9" s="19"/>
      <c r="J9" s="20">
        <f>J8*2</f>
        <v>34956097.674503997</v>
      </c>
      <c r="K9" s="20">
        <f>(K8-D8-D9)*2+(D8+D9)</f>
        <v>51236658.726224996</v>
      </c>
      <c r="L9" s="20">
        <f>(L8-D8-D9)*2+(D8+D9)</f>
        <v>37087894.199615002</v>
      </c>
      <c r="M9" s="26">
        <f>SUM(J9:K9)</f>
        <v>86192756.400729001</v>
      </c>
      <c r="N9" s="26">
        <f>J9+L9</f>
        <v>72043991.874118999</v>
      </c>
      <c r="O9" s="21">
        <f>O8*2</f>
        <v>43695122.093129992</v>
      </c>
      <c r="P9" s="21">
        <f>(P8-D8-D9)*2+(D8+D9)</f>
        <v>51236658.726224996</v>
      </c>
      <c r="Q9" s="21">
        <f>(Q8-D8-D9)*2+(D8+D9)</f>
        <v>37087894.199615002</v>
      </c>
      <c r="R9" s="27">
        <f>SUM(O9:P9)</f>
        <v>94931780.819354981</v>
      </c>
      <c r="S9" s="27">
        <f>O9+Q9</f>
        <v>80783016.292744994</v>
      </c>
      <c r="T9" s="22">
        <f>T8*2</f>
        <v>61173170.930381998</v>
      </c>
      <c r="U9" s="22">
        <f>(U8-D8-D9)*2+(D8+D9)</f>
        <v>51236658.726224996</v>
      </c>
      <c r="V9" s="22">
        <f>(V8-D8-D9)*2+(D8+D9)</f>
        <v>37087894.199615002</v>
      </c>
      <c r="W9" s="28">
        <f>SUM(T9:U9)</f>
        <v>112409829.656607</v>
      </c>
      <c r="X9" s="28">
        <f>T9+V9</f>
        <v>98261065.129997</v>
      </c>
      <c r="Y9" s="23">
        <f>Y8*2</f>
        <v>78651219.767633989</v>
      </c>
      <c r="Z9" s="23">
        <f>(Z8-D8-D9)*2+(D8+D9)</f>
        <v>51236658.726224996</v>
      </c>
      <c r="AA9" s="23">
        <f>(AA8-D8-D9)*2+(D8+D9)</f>
        <v>37087894.199615002</v>
      </c>
      <c r="AB9" s="29">
        <f>SUM(Y9:Z9)</f>
        <v>129887878.49385899</v>
      </c>
      <c r="AC9" s="29">
        <f>Y9+AA9</f>
        <v>115739113.96724899</v>
      </c>
      <c r="AD9" s="24">
        <f>AD8*2</f>
        <v>87390244.186259985</v>
      </c>
      <c r="AE9" s="24">
        <f>(AE8-D8-D9)*2+(D8+D9)</f>
        <v>51236658.726224996</v>
      </c>
      <c r="AF9" s="24">
        <f>(AF8-D8-D9)*2+(D8+D9)</f>
        <v>37087894.199615002</v>
      </c>
      <c r="AG9" s="30">
        <f>SUM(AD9:AE9)</f>
        <v>138626902.91248497</v>
      </c>
      <c r="AH9" s="30">
        <f>AD9+AF9</f>
        <v>124478138.38587499</v>
      </c>
    </row>
    <row r="10" spans="2:34" ht="15" thickBot="1">
      <c r="B10" s="41" t="s">
        <v>14</v>
      </c>
      <c r="C10" s="41">
        <v>0.01</v>
      </c>
      <c r="D10" s="42">
        <f>D4*C10/100</f>
        <v>6937.9361849999996</v>
      </c>
      <c r="E10" s="5"/>
      <c r="F10" s="6"/>
      <c r="G10" s="25" t="s">
        <v>5</v>
      </c>
      <c r="H10" s="19"/>
      <c r="I10" s="19"/>
      <c r="J10" s="20">
        <f>J8*3</f>
        <v>52434146.511755995</v>
      </c>
      <c r="K10" s="20">
        <f>(K8-D8-D9)*3+(D8+D9)</f>
        <v>76789077.695579991</v>
      </c>
      <c r="L10" s="20">
        <f>(L8-D8-D9)*3+(D8+D9)</f>
        <v>55565930.905665003</v>
      </c>
      <c r="M10" s="26">
        <f>SUM(J10:K10)</f>
        <v>129223224.20733598</v>
      </c>
      <c r="N10" s="26">
        <f>J10+L10</f>
        <v>108000077.417421</v>
      </c>
      <c r="O10" s="21">
        <f>O8*3</f>
        <v>65542683.139694989</v>
      </c>
      <c r="P10" s="21">
        <f>(P8-D8-D9)*3+(D8+D9)</f>
        <v>76789077.695579991</v>
      </c>
      <c r="Q10" s="21">
        <f>(Q8-D8-D9)*3+(D8+D9)</f>
        <v>55565930.905665003</v>
      </c>
      <c r="R10" s="27">
        <f>SUM(O10:P10)</f>
        <v>142331760.83527499</v>
      </c>
      <c r="S10" s="27">
        <f>O10+Q10</f>
        <v>121108614.04536</v>
      </c>
      <c r="T10" s="22">
        <f>T8*3</f>
        <v>91759756.39557299</v>
      </c>
      <c r="U10" s="22">
        <f>(U8-D8-D9)*3+(D8+D9)</f>
        <v>76789077.695579991</v>
      </c>
      <c r="V10" s="22">
        <f>(V8-D8-D9)*3+(D8+D9)</f>
        <v>55565930.905665003</v>
      </c>
      <c r="W10" s="28">
        <f>SUM(T10:U10)</f>
        <v>168548834.09115297</v>
      </c>
      <c r="X10" s="28">
        <f>T10+V10</f>
        <v>147325687.301238</v>
      </c>
      <c r="Y10" s="23">
        <f>Y8*3</f>
        <v>117976829.65145099</v>
      </c>
      <c r="Z10" s="23">
        <f>(Z8-D8-D9)*3+(D8+D9)</f>
        <v>76789077.695579991</v>
      </c>
      <c r="AA10" s="23">
        <f>(AA8-D8-D9)*3+(D8+D9)</f>
        <v>55565930.905665003</v>
      </c>
      <c r="AB10" s="29">
        <f>SUM(Y10:Z10)</f>
        <v>194765907.347031</v>
      </c>
      <c r="AC10" s="29">
        <f>Y10+AA10</f>
        <v>173542760.557116</v>
      </c>
      <c r="AD10" s="24">
        <f>AD8*3</f>
        <v>131085366.27938998</v>
      </c>
      <c r="AE10" s="24">
        <f>(AE8-D8-D9)*3+(D8+D9)</f>
        <v>76789077.695579991</v>
      </c>
      <c r="AF10" s="24">
        <f>(AF8-D8-D9)*3+(D8+D9)</f>
        <v>55565930.905665003</v>
      </c>
      <c r="AG10" s="30">
        <f>SUM(AD10:AE10)</f>
        <v>207874443.97496998</v>
      </c>
      <c r="AH10" s="30">
        <f>AD10+AF10</f>
        <v>186651297.18505499</v>
      </c>
    </row>
    <row r="11" spans="2:34" ht="15" thickBot="1">
      <c r="B11" s="41" t="s">
        <v>15</v>
      </c>
      <c r="C11" s="41">
        <v>0</v>
      </c>
      <c r="D11" s="42">
        <f>D4*C11/100</f>
        <v>0</v>
      </c>
      <c r="E11" s="5"/>
      <c r="F11" s="6"/>
      <c r="G11" s="25" t="s">
        <v>6</v>
      </c>
      <c r="H11" s="19"/>
      <c r="I11" s="19"/>
      <c r="J11" s="20">
        <f>J8*4</f>
        <v>69912195.349007994</v>
      </c>
      <c r="K11" s="20">
        <f>(K8-D8-D9)*4+(D8+D9)</f>
        <v>102341496.66493499</v>
      </c>
      <c r="L11" s="20">
        <f>(L8-D8-D9)*4+(D8+D9)</f>
        <v>74043967.611715004</v>
      </c>
      <c r="M11" s="26">
        <f>SUM(J11:K11)</f>
        <v>172253692.01394299</v>
      </c>
      <c r="N11" s="26">
        <f>J11+L11</f>
        <v>143956162.96072298</v>
      </c>
      <c r="O11" s="21">
        <f>O8*4</f>
        <v>87390244.186259985</v>
      </c>
      <c r="P11" s="21">
        <f>(P8-D8-D9)*4+(D8+D9)</f>
        <v>102341496.66493499</v>
      </c>
      <c r="Q11" s="21">
        <f>(Q8-D8-D9)*4+(D8+D9)</f>
        <v>74043967.611715004</v>
      </c>
      <c r="R11" s="27">
        <f>SUM(O11:P11)</f>
        <v>189731740.85119498</v>
      </c>
      <c r="S11" s="27">
        <f>O11+Q11</f>
        <v>161434211.797975</v>
      </c>
      <c r="T11" s="22">
        <f>T8*4</f>
        <v>122346341.860764</v>
      </c>
      <c r="U11" s="22">
        <f>(U8-D8-D9)*4+(D8+D9)</f>
        <v>102341496.66493499</v>
      </c>
      <c r="V11" s="22">
        <f>(V8-D8-D9)*4+(D8+D9)</f>
        <v>74043967.611715004</v>
      </c>
      <c r="W11" s="28">
        <f>SUM(T11:U11)</f>
        <v>224687838.52569899</v>
      </c>
      <c r="X11" s="28">
        <f>T11+V11</f>
        <v>196390309.47247899</v>
      </c>
      <c r="Y11" s="23">
        <f>Y8*4</f>
        <v>157302439.53526798</v>
      </c>
      <c r="Z11" s="23">
        <f>(Z8-D8-D9)*4+(D8+D9)</f>
        <v>102341496.66493499</v>
      </c>
      <c r="AA11" s="23">
        <f>(AA8-D8-D9)*4+(D8+D9)</f>
        <v>74043967.611715004</v>
      </c>
      <c r="AB11" s="29">
        <f>SUM(Y11:Z11)</f>
        <v>259643936.20020297</v>
      </c>
      <c r="AC11" s="29">
        <f>Y11+AA11</f>
        <v>231346407.14698297</v>
      </c>
      <c r="AD11" s="24">
        <f>AD8*4</f>
        <v>174780488.37251997</v>
      </c>
      <c r="AE11" s="24">
        <f>(AE8-D8-D9)*4+(D8+D9)</f>
        <v>102341496.66493499</v>
      </c>
      <c r="AF11" s="24">
        <f>(AF8-D8-D9)*4+(D8+D9)</f>
        <v>74043967.611715004</v>
      </c>
      <c r="AG11" s="30">
        <f>SUM(AD11:AE11)</f>
        <v>277121985.03745496</v>
      </c>
      <c r="AH11" s="30">
        <f>AD11+AF11</f>
        <v>248824455.98423499</v>
      </c>
    </row>
    <row r="12" spans="2:34" ht="15" thickBot="1">
      <c r="B12" s="41" t="s">
        <v>16</v>
      </c>
      <c r="C12" s="41">
        <v>0.11</v>
      </c>
      <c r="D12" s="42">
        <f>D4*C12/100</f>
        <v>76317.298035</v>
      </c>
      <c r="E12" s="5"/>
      <c r="F12" s="5"/>
      <c r="G12" s="25" t="s">
        <v>7</v>
      </c>
      <c r="H12" s="19"/>
      <c r="I12" s="19"/>
      <c r="J12" s="20">
        <f>J8*5</f>
        <v>87390244.186259985</v>
      </c>
      <c r="K12" s="20">
        <f>(K8-D8-D9)*5+(D8+D9)</f>
        <v>127893915.63428999</v>
      </c>
      <c r="L12" s="20">
        <f>(L8-D8-D9)*5+(D8+D9)</f>
        <v>92522004.317765012</v>
      </c>
      <c r="M12" s="26">
        <f>SUM(J12:K12)</f>
        <v>215284159.82054996</v>
      </c>
      <c r="N12" s="26">
        <f>J12+L12</f>
        <v>179912248.50402498</v>
      </c>
      <c r="O12" s="21">
        <f>O8*5</f>
        <v>109237805.23282498</v>
      </c>
      <c r="P12" s="21">
        <f>(P8-D8-D9)*5+(D8+D9)</f>
        <v>127893915.63428999</v>
      </c>
      <c r="Q12" s="21">
        <f>(Q8-D8-D9)*5+(D8+D9)</f>
        <v>92522004.317765012</v>
      </c>
      <c r="R12" s="27">
        <f>SUM(O12:P12)</f>
        <v>237131720.86711496</v>
      </c>
      <c r="S12" s="27">
        <f>O12+Q12</f>
        <v>201759809.55058998</v>
      </c>
      <c r="T12" s="22">
        <f>T8*5</f>
        <v>152932927.325955</v>
      </c>
      <c r="U12" s="22">
        <f>(U8-D8-D9)*5+(D8+D9)</f>
        <v>127893915.63428999</v>
      </c>
      <c r="V12" s="22">
        <f>(V8-D8-D9)*5+(D8+D9)</f>
        <v>92522004.317765012</v>
      </c>
      <c r="W12" s="28">
        <f>SUM(T12:U12)</f>
        <v>280826842.96024501</v>
      </c>
      <c r="X12" s="28">
        <f>T12+V12</f>
        <v>245454931.64372003</v>
      </c>
      <c r="Y12" s="23">
        <f>Y8*5</f>
        <v>196628049.41908497</v>
      </c>
      <c r="Z12" s="23">
        <f>(Z8-D8-D9)*5+(D8+D9)</f>
        <v>127893915.63428999</v>
      </c>
      <c r="AA12" s="23">
        <f>(AA8-D8-D9)*5+(D8+D9)</f>
        <v>92522004.317765012</v>
      </c>
      <c r="AB12" s="29">
        <f>SUM(Y12:Z12)</f>
        <v>324521965.05337495</v>
      </c>
      <c r="AC12" s="29">
        <f>Y12+AA12</f>
        <v>289150053.73684996</v>
      </c>
      <c r="AD12" s="24">
        <f>AD8*5</f>
        <v>218475610.46564996</v>
      </c>
      <c r="AE12" s="24">
        <f>(AE8-D8-D9)*5+(D8+D9)</f>
        <v>127893915.63428999</v>
      </c>
      <c r="AF12" s="24">
        <f>(AF8-D8-D9)*5+(D8+D9)</f>
        <v>92522004.317765012</v>
      </c>
      <c r="AG12" s="30">
        <f>SUM(AD12:AE12)</f>
        <v>346369526.09993994</v>
      </c>
      <c r="AH12" s="30">
        <f>AD12+AF12</f>
        <v>310997614.78341496</v>
      </c>
    </row>
    <row r="13" spans="2:34" ht="15" thickBot="1">
      <c r="B13" s="43" t="s">
        <v>17</v>
      </c>
      <c r="C13" s="43">
        <v>0.7</v>
      </c>
      <c r="D13" s="44">
        <f>D4*C13/100</f>
        <v>485655.53294999996</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4" ht="15" thickBot="1">
      <c r="B14" s="41" t="s">
        <v>18</v>
      </c>
      <c r="C14" s="41">
        <v>0.65</v>
      </c>
      <c r="D14" s="42">
        <f>D4*C14/100</f>
        <v>450965.85202500003</v>
      </c>
      <c r="E14" s="8"/>
      <c r="F14" s="9"/>
    </row>
    <row r="15" spans="2:34" ht="15.75" thickBot="1">
      <c r="B15" s="43" t="s">
        <v>19</v>
      </c>
      <c r="C15" s="43">
        <v>17.649999999999999</v>
      </c>
      <c r="D15" s="44">
        <f>D4*C15/100</f>
        <v>12245457.366525</v>
      </c>
      <c r="E15" s="8"/>
      <c r="F15" s="9"/>
      <c r="G15" t="s">
        <v>67</v>
      </c>
      <c r="M15" s="32"/>
      <c r="N15" s="32"/>
      <c r="O15" s="32"/>
    </row>
    <row r="16" spans="2:34" ht="15.75" thickBot="1">
      <c r="B16" s="43" t="s">
        <v>20</v>
      </c>
      <c r="C16" s="43">
        <v>0.16</v>
      </c>
      <c r="D16" s="44">
        <f>D4*C16/100</f>
        <v>111006.97895999999</v>
      </c>
      <c r="E16" s="8"/>
      <c r="F16" s="9"/>
      <c r="G16" t="s">
        <v>71</v>
      </c>
    </row>
    <row r="17" spans="2:32" ht="15.75" thickBot="1">
      <c r="B17" s="45" t="s">
        <v>21</v>
      </c>
      <c r="C17" s="45">
        <v>7.0000000000000007E-2</v>
      </c>
      <c r="D17" s="46">
        <f>D4*C17/100</f>
        <v>48565.553294999998</v>
      </c>
      <c r="E17" s="8"/>
      <c r="F17" s="9"/>
      <c r="G17" t="s">
        <v>84</v>
      </c>
    </row>
    <row r="18" spans="2:32" ht="15.75" thickBot="1">
      <c r="B18" s="45" t="s">
        <v>60</v>
      </c>
      <c r="C18" s="45">
        <v>0</v>
      </c>
      <c r="D18" s="46">
        <f>D4*C18/100</f>
        <v>0</v>
      </c>
      <c r="E18" s="8"/>
      <c r="F18" s="9"/>
      <c r="G18" s="31" t="s">
        <v>68</v>
      </c>
      <c r="H18" s="31"/>
      <c r="I18" s="31"/>
      <c r="J18" s="31"/>
      <c r="AA18" s="37"/>
      <c r="AB18" s="37"/>
      <c r="AC18" s="37"/>
      <c r="AD18" s="37"/>
      <c r="AE18" s="37"/>
      <c r="AF18" s="37"/>
    </row>
    <row r="19" spans="2:32" ht="15.75" thickBot="1">
      <c r="B19" s="45" t="s">
        <v>23</v>
      </c>
      <c r="C19" s="45">
        <v>1.17</v>
      </c>
      <c r="D19" s="46">
        <f>D4*C19/100</f>
        <v>811738.53364499984</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v>
      </c>
      <c r="D20" s="46">
        <f>D4*C20/100</f>
        <v>0</v>
      </c>
      <c r="E20" s="8"/>
      <c r="F20" s="9"/>
      <c r="G20" t="s">
        <v>47</v>
      </c>
      <c r="P20" s="37"/>
      <c r="Q20" s="37"/>
      <c r="R20" s="37"/>
      <c r="S20" s="37"/>
      <c r="T20" s="37"/>
      <c r="U20" s="37"/>
      <c r="V20" s="37"/>
      <c r="W20" s="37"/>
      <c r="X20" s="37"/>
      <c r="Y20" s="37"/>
      <c r="Z20" s="37"/>
    </row>
    <row r="21" spans="2:32" ht="15.75" thickBot="1">
      <c r="B21" s="45" t="s">
        <v>25</v>
      </c>
      <c r="C21" s="45">
        <v>7.31</v>
      </c>
      <c r="D21" s="46">
        <f>D4*C21/100</f>
        <v>5071631.3512349995</v>
      </c>
      <c r="E21" s="8"/>
      <c r="F21" s="9"/>
      <c r="G21" t="s">
        <v>70</v>
      </c>
    </row>
    <row r="22" spans="2:32" ht="15" thickBot="1">
      <c r="B22" s="45" t="s">
        <v>26</v>
      </c>
      <c r="C22" s="45">
        <v>14.85</v>
      </c>
      <c r="D22" s="46">
        <f>D4*C22/100</f>
        <v>10302835.234724998</v>
      </c>
      <c r="E22" s="8"/>
      <c r="F22" s="9"/>
    </row>
    <row r="23" spans="2:32" ht="15" thickBot="1">
      <c r="B23" s="41" t="s">
        <v>27</v>
      </c>
      <c r="C23" s="47">
        <v>0.21</v>
      </c>
      <c r="D23" s="42">
        <f>D4*C23/100</f>
        <v>145696.659885</v>
      </c>
      <c r="E23" s="8"/>
      <c r="F23" s="9"/>
    </row>
    <row r="24" spans="2:32" ht="15" thickBot="1">
      <c r="B24" s="43" t="s">
        <v>28</v>
      </c>
      <c r="C24" s="43">
        <v>43.45</v>
      </c>
      <c r="D24" s="44">
        <f>D4*C24/100</f>
        <v>30145332.723825</v>
      </c>
      <c r="E24" s="8"/>
      <c r="F24" s="9"/>
    </row>
    <row r="25" spans="2:32" ht="15" thickBot="1">
      <c r="B25" s="45" t="s">
        <v>29</v>
      </c>
      <c r="C25" s="45">
        <v>0</v>
      </c>
      <c r="D25" s="46">
        <f>D4*C25/100</f>
        <v>0</v>
      </c>
      <c r="E25" s="8"/>
      <c r="F25" s="9"/>
    </row>
    <row r="26" spans="2:32" ht="15" thickBot="1">
      <c r="B26" s="45" t="s">
        <v>30</v>
      </c>
      <c r="C26" s="45">
        <v>7.0000000000000007E-2</v>
      </c>
      <c r="D26" s="46">
        <f>D4*C26/100</f>
        <v>48565.553294999998</v>
      </c>
      <c r="E26" s="8"/>
      <c r="F26" s="9"/>
    </row>
    <row r="27" spans="2:32" ht="15" thickBot="1">
      <c r="B27" s="45" t="s">
        <v>31</v>
      </c>
      <c r="C27" s="45">
        <v>3.58</v>
      </c>
      <c r="D27" s="46">
        <f>D4*C27/100</f>
        <v>2483781.15423</v>
      </c>
      <c r="E27" s="8"/>
      <c r="F27" s="9"/>
    </row>
    <row r="28" spans="2:32" ht="15" thickBot="1">
      <c r="B28" s="45" t="s">
        <v>32</v>
      </c>
      <c r="C28" s="45">
        <v>3.54</v>
      </c>
      <c r="D28" s="46">
        <f>D4*C28/100</f>
        <v>2456029.4094899995</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5.26</v>
      </c>
      <c r="D30" s="42">
        <f>D4*C30/100</f>
        <v>3649354.4333099998</v>
      </c>
      <c r="E30" s="81"/>
      <c r="F30" s="84"/>
      <c r="G30" s="36"/>
      <c r="H30" s="36"/>
      <c r="I30" s="36"/>
    </row>
    <row r="31" spans="2:32" ht="15" thickBot="1">
      <c r="B31" s="43" t="s">
        <v>35</v>
      </c>
      <c r="C31" s="43">
        <v>1.02</v>
      </c>
      <c r="D31" s="44">
        <f>D4*C31/100</f>
        <v>707669.49086999998</v>
      </c>
      <c r="E31" s="81"/>
      <c r="F31" s="81"/>
      <c r="G31" s="36"/>
      <c r="H31" s="36"/>
      <c r="I31" s="36"/>
    </row>
    <row r="32" spans="2:32" ht="15" thickBot="1">
      <c r="B32" s="47"/>
      <c r="C32" s="41"/>
      <c r="D32" s="42"/>
      <c r="E32" s="85"/>
      <c r="F32" s="81"/>
      <c r="G32" s="36"/>
      <c r="H32" s="36"/>
      <c r="I32" s="36"/>
    </row>
    <row r="33" spans="2:9" ht="15.75" thickBot="1">
      <c r="B33" s="41" t="s">
        <v>8</v>
      </c>
      <c r="C33" s="41">
        <f>SUM(C8:C32)</f>
        <v>100</v>
      </c>
      <c r="D33" s="48">
        <f>SUM(D8:D32)</f>
        <v>69379361.849999994</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43695122.09313</v>
      </c>
      <c r="E36" s="85"/>
      <c r="F36" s="36"/>
      <c r="G36" s="36"/>
      <c r="H36" s="36"/>
      <c r="I36" s="36"/>
    </row>
    <row r="37" spans="2:9" ht="15" thickBot="1">
      <c r="B37" s="41" t="s">
        <v>40</v>
      </c>
      <c r="C37" s="41"/>
      <c r="D37" s="42">
        <f>D8+D9+D10+D11+D12+D14+D17+D18+D19+D20+D21+D22+D23+D25+D26+D27+D28+D29+D30</f>
        <v>25684239.756869998</v>
      </c>
      <c r="E37" s="85"/>
      <c r="F37" s="36"/>
      <c r="G37" s="36"/>
      <c r="H37" s="36"/>
      <c r="I37" s="36"/>
    </row>
    <row r="38" spans="2:9" ht="15.75" thickBot="1">
      <c r="B38" s="41" t="s">
        <v>8</v>
      </c>
      <c r="C38" s="41"/>
      <c r="D38" s="48">
        <f>SUM(D36:D37)</f>
        <v>69379361.849999994</v>
      </c>
      <c r="E38" s="86"/>
      <c r="F38" s="36"/>
      <c r="G38" s="36"/>
      <c r="H38" s="36"/>
      <c r="I38" s="36"/>
    </row>
    <row r="39" spans="2:9" ht="15.75" thickBot="1">
      <c r="B39" s="41"/>
      <c r="C39" s="41"/>
      <c r="D39" s="48"/>
      <c r="E39" s="86"/>
      <c r="F39" s="36"/>
      <c r="G39" s="36"/>
      <c r="H39" s="36"/>
      <c r="I39" s="36"/>
    </row>
    <row r="40" spans="2:9" ht="15.75" thickBot="1">
      <c r="B40" s="41"/>
      <c r="C40" s="41"/>
      <c r="D40" s="48"/>
      <c r="E40" s="86"/>
      <c r="F40" s="36"/>
      <c r="G40" s="36"/>
      <c r="H40" s="36"/>
      <c r="I40" s="36"/>
    </row>
    <row r="41" spans="2:9" ht="15.75" thickBot="1">
      <c r="B41" s="41"/>
      <c r="C41" s="48" t="s">
        <v>64</v>
      </c>
      <c r="D41" s="48" t="s">
        <v>65</v>
      </c>
      <c r="E41" s="86"/>
      <c r="F41" s="87"/>
      <c r="G41" s="36"/>
      <c r="H41" s="36"/>
      <c r="I41" s="36"/>
    </row>
    <row r="42" spans="2:9" ht="29.25" thickBot="1">
      <c r="B42" s="58" t="s">
        <v>59</v>
      </c>
      <c r="C42" s="51">
        <f>D42/D33*100</f>
        <v>62.980000000000004</v>
      </c>
      <c r="D42" s="49">
        <f>D13+D15+D16+D24+D31</f>
        <v>43695122.09313</v>
      </c>
      <c r="E42" s="86"/>
      <c r="F42" s="88"/>
      <c r="G42" s="36"/>
      <c r="H42" s="89"/>
      <c r="I42" s="36"/>
    </row>
    <row r="43" spans="2:9" ht="15.75" thickBot="1">
      <c r="B43" s="59" t="s">
        <v>61</v>
      </c>
      <c r="C43" s="55">
        <f>D43/D33*100</f>
        <v>30.59</v>
      </c>
      <c r="D43" s="132">
        <f>D17+D18+D19+D20+D21+D22+D25+D26+D27+D28</f>
        <v>21223146.789914999</v>
      </c>
      <c r="E43" s="86"/>
      <c r="F43" s="88"/>
      <c r="G43" s="36"/>
      <c r="H43" s="89"/>
      <c r="I43" s="36"/>
    </row>
    <row r="44" spans="2:9" ht="15.75" thickBot="1">
      <c r="B44" s="52" t="s">
        <v>62</v>
      </c>
      <c r="C44" s="53">
        <f>D44/D33*100</f>
        <v>6.4300000000000006</v>
      </c>
      <c r="D44" s="80">
        <f>D12+D14+D23+D29+D30+D8+D9+D10+D11</f>
        <v>4461092.9669550005</v>
      </c>
      <c r="E44" s="86"/>
      <c r="F44" s="88"/>
      <c r="G44" s="36"/>
      <c r="H44" s="89"/>
      <c r="I44" s="36"/>
    </row>
    <row r="45" spans="2:9" ht="15.75" thickTop="1">
      <c r="C45">
        <f>SUM(C42:C44)</f>
        <v>100.00000000000001</v>
      </c>
      <c r="D45" s="10">
        <f>SUM(D42:D44)</f>
        <v>69379361.850000009</v>
      </c>
      <c r="E45" s="86"/>
      <c r="F45" s="88"/>
      <c r="G45" s="36"/>
      <c r="H45" s="89"/>
      <c r="I45" s="36"/>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workbookViewId="0">
      <selection activeCell="F40" sqref="F40"/>
    </sheetView>
  </sheetViews>
  <sheetFormatPr defaultRowHeight="14.25"/>
  <cols>
    <col min="1" max="1" width="37.625" customWidth="1"/>
    <col min="2" max="2" width="6.75" customWidth="1"/>
    <col min="3" max="3" width="12.625" customWidth="1"/>
    <col min="4" max="4" width="12.75" customWidth="1"/>
  </cols>
  <sheetData>
    <row r="1" spans="1:34">
      <c r="A1" t="s">
        <v>100</v>
      </c>
    </row>
    <row r="2" spans="1:34" ht="15.75" thickBot="1">
      <c r="A2" s="31" t="s">
        <v>10</v>
      </c>
      <c r="B2" s="4"/>
    </row>
    <row r="3" spans="1:34" ht="16.5" thickTop="1" thickBot="1">
      <c r="A3" s="38" t="s">
        <v>9</v>
      </c>
      <c r="B3" s="39">
        <v>1</v>
      </c>
      <c r="C3" s="40">
        <v>33355664.420000002</v>
      </c>
      <c r="D3" s="10"/>
      <c r="E3" s="6"/>
    </row>
    <row r="4" spans="1:34" ht="15" thickBot="1">
      <c r="A4" s="41" t="s">
        <v>12</v>
      </c>
      <c r="B4" s="103"/>
      <c r="C4" s="104"/>
      <c r="D4" s="5"/>
      <c r="E4" s="6"/>
      <c r="F4" t="s">
        <v>101</v>
      </c>
    </row>
    <row r="5" spans="1:34" ht="72.75" thickBot="1">
      <c r="A5" s="41"/>
      <c r="B5" s="103"/>
      <c r="C5" s="104"/>
      <c r="D5" s="5"/>
      <c r="E5" s="6"/>
      <c r="F5" s="12" t="s">
        <v>78</v>
      </c>
      <c r="G5" s="12" t="s">
        <v>43</v>
      </c>
      <c r="H5" s="12" t="s">
        <v>48</v>
      </c>
      <c r="I5" s="13" t="s">
        <v>74</v>
      </c>
      <c r="J5" s="13" t="s">
        <v>44</v>
      </c>
      <c r="K5" s="13" t="s">
        <v>75</v>
      </c>
      <c r="L5" s="13" t="s">
        <v>73</v>
      </c>
      <c r="M5" s="13" t="s">
        <v>76</v>
      </c>
      <c r="N5" s="14" t="s">
        <v>0</v>
      </c>
      <c r="O5" s="14" t="s">
        <v>44</v>
      </c>
      <c r="P5" s="14" t="s">
        <v>72</v>
      </c>
      <c r="Q5" s="14" t="s">
        <v>63</v>
      </c>
      <c r="R5" s="14" t="s">
        <v>76</v>
      </c>
      <c r="S5" s="15" t="s">
        <v>1</v>
      </c>
      <c r="T5" s="15" t="s">
        <v>45</v>
      </c>
      <c r="U5" s="15" t="s">
        <v>72</v>
      </c>
      <c r="V5" s="15" t="s">
        <v>63</v>
      </c>
      <c r="W5" s="15" t="s">
        <v>76</v>
      </c>
      <c r="X5" s="16" t="s">
        <v>2</v>
      </c>
      <c r="Y5" s="16" t="s">
        <v>44</v>
      </c>
      <c r="Z5" s="16" t="s">
        <v>72</v>
      </c>
      <c r="AA5" s="16" t="s">
        <v>63</v>
      </c>
      <c r="AB5" s="16" t="s">
        <v>76</v>
      </c>
      <c r="AC5" s="17" t="s">
        <v>58</v>
      </c>
      <c r="AD5" s="17" t="s">
        <v>44</v>
      </c>
      <c r="AE5" s="17" t="s">
        <v>72</v>
      </c>
      <c r="AF5" s="17" t="s">
        <v>77</v>
      </c>
      <c r="AG5" s="17" t="s">
        <v>76</v>
      </c>
    </row>
    <row r="6" spans="1:34" ht="36.75" thickBot="1">
      <c r="A6" s="41"/>
      <c r="B6" s="103"/>
      <c r="C6" s="104"/>
      <c r="D6" s="5"/>
      <c r="E6" s="6"/>
      <c r="F6" s="12"/>
      <c r="G6" s="65"/>
      <c r="H6" s="65"/>
      <c r="I6" s="71" t="s">
        <v>82</v>
      </c>
      <c r="J6" s="70" t="s">
        <v>80</v>
      </c>
      <c r="K6" s="70" t="s">
        <v>81</v>
      </c>
      <c r="L6" s="72"/>
      <c r="M6" s="72"/>
      <c r="N6" s="71" t="s">
        <v>82</v>
      </c>
      <c r="O6" s="70" t="s">
        <v>80</v>
      </c>
      <c r="P6" s="70" t="s">
        <v>81</v>
      </c>
      <c r="Q6" s="66"/>
      <c r="R6" s="66"/>
      <c r="S6" s="71" t="s">
        <v>82</v>
      </c>
      <c r="T6" s="70" t="s">
        <v>80</v>
      </c>
      <c r="U6" s="70" t="s">
        <v>81</v>
      </c>
      <c r="V6" s="67"/>
      <c r="W6" s="67"/>
      <c r="X6" s="71" t="s">
        <v>82</v>
      </c>
      <c r="Y6" s="70" t="s">
        <v>80</v>
      </c>
      <c r="Z6" s="70" t="s">
        <v>81</v>
      </c>
      <c r="AA6" s="68"/>
      <c r="AB6" s="68"/>
      <c r="AC6" s="71" t="s">
        <v>82</v>
      </c>
      <c r="AD6" s="70" t="s">
        <v>80</v>
      </c>
      <c r="AE6" s="70" t="s">
        <v>81</v>
      </c>
      <c r="AF6" s="69"/>
      <c r="AG6" s="69"/>
    </row>
    <row r="7" spans="1:34" ht="15" thickBot="1">
      <c r="A7" s="73" t="s">
        <v>11</v>
      </c>
      <c r="B7" s="101">
        <v>0.16</v>
      </c>
      <c r="C7" s="102">
        <f>C3*B7/100</f>
        <v>53369.063072000004</v>
      </c>
      <c r="D7" s="5"/>
      <c r="E7" s="6"/>
      <c r="F7" s="18"/>
      <c r="G7" s="19">
        <f>C35</f>
        <v>25180191.070658002</v>
      </c>
      <c r="H7" s="19">
        <f>G7/5</f>
        <v>5036038.2141316002</v>
      </c>
      <c r="I7" s="20">
        <f>H7*2</f>
        <v>10072076.4282632</v>
      </c>
      <c r="J7" s="20">
        <f>C36</f>
        <v>8175473.3493420007</v>
      </c>
      <c r="K7" s="20">
        <f>(C42/1.5)+C43</f>
        <v>5819451.5858093332</v>
      </c>
      <c r="L7" s="26">
        <f>SUM(I7:J7)</f>
        <v>18247549.777605202</v>
      </c>
      <c r="M7" s="26">
        <f>I7+K7</f>
        <v>15891528.014072534</v>
      </c>
      <c r="N7" s="21">
        <f>H7*2.5</f>
        <v>12590095.535329001</v>
      </c>
      <c r="O7" s="21">
        <f>C36</f>
        <v>8175473.3493420007</v>
      </c>
      <c r="P7" s="21">
        <f>(C42/1.5)+C43</f>
        <v>5819451.5858093332</v>
      </c>
      <c r="Q7" s="27">
        <f>SUM(N7:O7)</f>
        <v>20765568.884671003</v>
      </c>
      <c r="R7" s="27">
        <f>N7+P7</f>
        <v>18409547.121138334</v>
      </c>
      <c r="S7" s="22">
        <f>H7*3.5</f>
        <v>17626133.7494606</v>
      </c>
      <c r="T7" s="22">
        <f>C36</f>
        <v>8175473.3493420007</v>
      </c>
      <c r="U7" s="22">
        <f>(C42/1.5)+C43</f>
        <v>5819451.5858093332</v>
      </c>
      <c r="V7" s="28">
        <f>SUM(S7:T7)</f>
        <v>25801607.0988026</v>
      </c>
      <c r="W7" s="28">
        <f>S7+U7</f>
        <v>23445585.335269935</v>
      </c>
      <c r="X7" s="23">
        <f>H7*4.5</f>
        <v>22662171.963592201</v>
      </c>
      <c r="Y7" s="23">
        <f>C36</f>
        <v>8175473.3493420007</v>
      </c>
      <c r="Z7" s="23">
        <f>(C42/1.5)+C43</f>
        <v>5819451.5858093332</v>
      </c>
      <c r="AA7" s="29">
        <f>SUM(X7:Y7)</f>
        <v>30837645.312934201</v>
      </c>
      <c r="AB7" s="29">
        <f>X7+Z7</f>
        <v>28481623.549401537</v>
      </c>
      <c r="AC7" s="24">
        <f>H7*5</f>
        <v>25180191.070658002</v>
      </c>
      <c r="AD7" s="24">
        <f>C36</f>
        <v>8175473.3493420007</v>
      </c>
      <c r="AE7" s="24">
        <f>(C42/1.5)+C43</f>
        <v>5819451.5858093332</v>
      </c>
      <c r="AF7" s="57">
        <f>SUM(AC7:AD7)</f>
        <v>33355664.420000002</v>
      </c>
      <c r="AG7" s="30">
        <f>AC7+AE7</f>
        <v>30999642.656467333</v>
      </c>
      <c r="AH7">
        <f>AG7/AF7*100-100</f>
        <v>-7.0633333333333326</v>
      </c>
    </row>
    <row r="8" spans="1:34" ht="15" thickBot="1">
      <c r="A8" s="73" t="s">
        <v>13</v>
      </c>
      <c r="B8" s="101">
        <v>0.01</v>
      </c>
      <c r="C8" s="102">
        <f>C3*B8/100</f>
        <v>3335.5664420000003</v>
      </c>
      <c r="D8" s="5"/>
      <c r="E8" s="6"/>
      <c r="F8" s="25" t="s">
        <v>4</v>
      </c>
      <c r="G8" s="19"/>
      <c r="H8" s="19"/>
      <c r="I8" s="20">
        <f>I7*2</f>
        <v>20144152.856526401</v>
      </c>
      <c r="J8" s="20">
        <f>(J7-C7-C8)*2+(C7+C8)</f>
        <v>16294242.069170002</v>
      </c>
      <c r="K8" s="20">
        <f>(K7-C7-C8)*2+(C7+C8)</f>
        <v>11582198.542104667</v>
      </c>
      <c r="L8" s="26">
        <f>SUM(I8:J8)</f>
        <v>36438394.925696403</v>
      </c>
      <c r="M8" s="26">
        <f>I8+K8</f>
        <v>31726351.398631066</v>
      </c>
      <c r="N8" s="21">
        <f>N7*2</f>
        <v>25180191.070658002</v>
      </c>
      <c r="O8" s="21">
        <f>(O7-C7-C8)*2+(C7+C8)</f>
        <v>16294242.069170002</v>
      </c>
      <c r="P8" s="21">
        <f>(P7-C7-C8)*2+(C7+C8)</f>
        <v>11582198.542104667</v>
      </c>
      <c r="Q8" s="27">
        <f>SUM(N8:O8)</f>
        <v>41474433.139828004</v>
      </c>
      <c r="R8" s="27">
        <f>N8+P8</f>
        <v>36762389.612762667</v>
      </c>
      <c r="S8" s="22">
        <f>S7*2</f>
        <v>35252267.498921201</v>
      </c>
      <c r="T8" s="22">
        <f>(T7-C7-C8)*2+(C7+C8)</f>
        <v>16294242.069170002</v>
      </c>
      <c r="U8" s="22">
        <f>(U7-C7-C8)*2+(C7+C8)</f>
        <v>11582198.542104667</v>
      </c>
      <c r="V8" s="28">
        <f>SUM(S8:T8)</f>
        <v>51546509.568091199</v>
      </c>
      <c r="W8" s="28">
        <f>S8+U8</f>
        <v>46834466.04102587</v>
      </c>
      <c r="X8" s="23">
        <f>X7*2</f>
        <v>45324343.927184403</v>
      </c>
      <c r="Y8" s="23">
        <f>(Y7-C7-C8)*2+(C7+C8)</f>
        <v>16294242.069170002</v>
      </c>
      <c r="Z8" s="23">
        <f>(Z7-C7-C8)*2+(C7+C8)</f>
        <v>11582198.542104667</v>
      </c>
      <c r="AA8" s="29">
        <f>SUM(X8:Y8)</f>
        <v>61618585.996354401</v>
      </c>
      <c r="AB8" s="29">
        <f>X8+Z8</f>
        <v>56906542.469289072</v>
      </c>
      <c r="AC8" s="24">
        <f>AC7*2</f>
        <v>50360382.141316004</v>
      </c>
      <c r="AD8" s="24">
        <f>(AD7-C7-C8)*2+(C7+C8)</f>
        <v>16294242.069170002</v>
      </c>
      <c r="AE8" s="24">
        <f>(AE7-C7-C8)*2+(C7+C8)</f>
        <v>11582198.542104667</v>
      </c>
      <c r="AF8" s="30">
        <f>SUM(AC8:AD8)</f>
        <v>66654624.21048601</v>
      </c>
      <c r="AG8" s="30">
        <f>AC8+AE8</f>
        <v>61942580.683420673</v>
      </c>
    </row>
    <row r="9" spans="1:34" ht="15" thickBot="1">
      <c r="A9" s="41" t="s">
        <v>14</v>
      </c>
      <c r="B9" s="103">
        <v>0</v>
      </c>
      <c r="C9" s="104">
        <f>C3*B9/100</f>
        <v>0</v>
      </c>
      <c r="D9" s="5"/>
      <c r="E9" s="6"/>
      <c r="F9" s="25" t="s">
        <v>5</v>
      </c>
      <c r="G9" s="19"/>
      <c r="H9" s="19"/>
      <c r="I9" s="20">
        <f>I7*3</f>
        <v>30216229.284789599</v>
      </c>
      <c r="J9" s="20">
        <f>(J7-C7-C8)*3+(C7+C8)</f>
        <v>24413010.788998004</v>
      </c>
      <c r="K9" s="20">
        <f>(K7-C7-C8)*3+(C7+C8)</f>
        <v>17344945.498400003</v>
      </c>
      <c r="L9" s="26">
        <f>SUM(I9:J9)</f>
        <v>54629240.0737876</v>
      </c>
      <c r="M9" s="26">
        <f>I9+K9</f>
        <v>47561174.783189602</v>
      </c>
      <c r="N9" s="21">
        <f>N7*3</f>
        <v>37770286.605987005</v>
      </c>
      <c r="O9" s="21">
        <f>(O7-C7-C8)*3+(C7+C8)</f>
        <v>24413010.788998004</v>
      </c>
      <c r="P9" s="21">
        <f>(P7-C7-C8)*3+(C7+C8)</f>
        <v>17344945.498400003</v>
      </c>
      <c r="Q9" s="27">
        <f>SUM(N9:O9)</f>
        <v>62183297.394985005</v>
      </c>
      <c r="R9" s="27">
        <f>N9+P9</f>
        <v>55115232.104387008</v>
      </c>
      <c r="S9" s="22">
        <f>S7*3</f>
        <v>52878401.248381801</v>
      </c>
      <c r="T9" s="22">
        <f>(T7-C7-C8)*3+(C7+C8)</f>
        <v>24413010.788998004</v>
      </c>
      <c r="U9" s="22">
        <f>(U7-C7-C8)*3+(C7+C8)</f>
        <v>17344945.498400003</v>
      </c>
      <c r="V9" s="28">
        <f>SUM(S9:T9)</f>
        <v>77291412.037379801</v>
      </c>
      <c r="W9" s="28">
        <f>S9+U9</f>
        <v>70223346.746781796</v>
      </c>
      <c r="X9" s="23">
        <f>X7*3</f>
        <v>67986515.890776604</v>
      </c>
      <c r="Y9" s="23">
        <f>(Y7-C7-C8)*3+(C7+C8)</f>
        <v>24413010.788998004</v>
      </c>
      <c r="Z9" s="23">
        <f>(Z7-C7-C8)*3+(C7+C8)</f>
        <v>17344945.498400003</v>
      </c>
      <c r="AA9" s="29">
        <f>SUM(X9:Y9)</f>
        <v>92399526.679774612</v>
      </c>
      <c r="AB9" s="29">
        <f>X9+Z9</f>
        <v>85331461.389176607</v>
      </c>
      <c r="AC9" s="24">
        <f>AC7*3</f>
        <v>75540573.21197401</v>
      </c>
      <c r="AD9" s="24">
        <f>(AD7-C7-C8)*3+(C7+C8)</f>
        <v>24413010.788998004</v>
      </c>
      <c r="AE9" s="24">
        <f>(AE7-C7-C8)*3+(C7+C8)</f>
        <v>17344945.498400003</v>
      </c>
      <c r="AF9" s="30">
        <f>SUM(AC9:AD9)</f>
        <v>99953584.000972018</v>
      </c>
      <c r="AG9" s="30">
        <f>AC9+AE9</f>
        <v>92885518.710374013</v>
      </c>
    </row>
    <row r="10" spans="1:34" ht="15" thickBot="1">
      <c r="A10" s="41" t="s">
        <v>15</v>
      </c>
      <c r="B10" s="103">
        <v>0</v>
      </c>
      <c r="C10" s="104">
        <f>C3*B10/100</f>
        <v>0</v>
      </c>
      <c r="D10" s="5"/>
      <c r="E10" s="6"/>
      <c r="F10" s="25" t="s">
        <v>6</v>
      </c>
      <c r="G10" s="19"/>
      <c r="H10" s="19"/>
      <c r="I10" s="20">
        <f>I7*4</f>
        <v>40288305.713052802</v>
      </c>
      <c r="J10" s="20">
        <f>(J7-C7-C8)*4+(C7+C8)</f>
        <v>32531779.508826006</v>
      </c>
      <c r="K10" s="20">
        <f>(K7-C7-C8)*4+(C7+C8)</f>
        <v>23107692.454695337</v>
      </c>
      <c r="L10" s="26">
        <f>SUM(I10:J10)</f>
        <v>72820085.221878812</v>
      </c>
      <c r="M10" s="26">
        <f>I10+K10</f>
        <v>63395998.167748138</v>
      </c>
      <c r="N10" s="21">
        <f>N7*4</f>
        <v>50360382.141316004</v>
      </c>
      <c r="O10" s="21">
        <f>(O7-C7-C8)*4+(C7+C8)</f>
        <v>32531779.508826006</v>
      </c>
      <c r="P10" s="21">
        <f>(P7-C7-C8)*4+(C7+C8)</f>
        <v>23107692.454695337</v>
      </c>
      <c r="Q10" s="27">
        <f>SUM(N10:O10)</f>
        <v>82892161.650142014</v>
      </c>
      <c r="R10" s="27">
        <f>N10+P10</f>
        <v>73468074.596011341</v>
      </c>
      <c r="S10" s="22">
        <f>S7*4</f>
        <v>70504534.997842401</v>
      </c>
      <c r="T10" s="22">
        <f>(T7-C7-C8)*4+(C7+C8)</f>
        <v>32531779.508826006</v>
      </c>
      <c r="U10" s="22">
        <f>(U7-C7-C8)*4+(C7+C8)</f>
        <v>23107692.454695337</v>
      </c>
      <c r="V10" s="28">
        <f>SUM(S10:T10)</f>
        <v>103036314.5066684</v>
      </c>
      <c r="W10" s="28">
        <f>S10+U10</f>
        <v>93612227.452537745</v>
      </c>
      <c r="X10" s="23">
        <f>X7*4</f>
        <v>90648687.854368806</v>
      </c>
      <c r="Y10" s="23">
        <f>(Y7-C7-C8)*4+(C7+C8)</f>
        <v>32531779.508826006</v>
      </c>
      <c r="Z10" s="23">
        <f>(Z7-C7-C8)*4+(C7+C8)</f>
        <v>23107692.454695337</v>
      </c>
      <c r="AA10" s="29">
        <f>SUM(X10:Y10)</f>
        <v>123180467.36319481</v>
      </c>
      <c r="AB10" s="29">
        <f>X10+Z10</f>
        <v>113756380.30906415</v>
      </c>
      <c r="AC10" s="24">
        <f>AC7*4</f>
        <v>100720764.28263201</v>
      </c>
      <c r="AD10" s="24">
        <f>(AD7-C7-C8)*4+(C7+C8)</f>
        <v>32531779.508826006</v>
      </c>
      <c r="AE10" s="24">
        <f>(AE7-C7-C8)*4+(C7+C8)</f>
        <v>23107692.454695337</v>
      </c>
      <c r="AF10" s="30">
        <f>SUM(AC10:AD10)</f>
        <v>133252543.79145801</v>
      </c>
      <c r="AG10" s="30">
        <f>AC10+AE10</f>
        <v>123828456.73732734</v>
      </c>
    </row>
    <row r="11" spans="1:34" ht="15" thickBot="1">
      <c r="A11" s="41" t="s">
        <v>16</v>
      </c>
      <c r="B11" s="103">
        <v>7.0000000000000007E-2</v>
      </c>
      <c r="C11" s="104">
        <f>C3*B11/100</f>
        <v>23348.965094000003</v>
      </c>
      <c r="D11" s="5"/>
      <c r="E11" s="5"/>
      <c r="F11" s="25" t="s">
        <v>7</v>
      </c>
      <c r="G11" s="19"/>
      <c r="H11" s="19"/>
      <c r="I11" s="20">
        <f>I7*5</f>
        <v>50360382.141316004</v>
      </c>
      <c r="J11" s="20">
        <f>(J7-C7-C8)*5+(C7+C8)</f>
        <v>40650548.228654005</v>
      </c>
      <c r="K11" s="20">
        <f>(K7-C7-C8)*5+(C7+C8)</f>
        <v>28870439.41099067</v>
      </c>
      <c r="L11" s="26">
        <f>SUM(I11:J11)</f>
        <v>91010930.369970009</v>
      </c>
      <c r="M11" s="26">
        <f>I11+K11</f>
        <v>79230821.552306682</v>
      </c>
      <c r="N11" s="21">
        <f>N7*5</f>
        <v>62950477.676645003</v>
      </c>
      <c r="O11" s="21">
        <f>(O7-C7-C8)*5+(C7+C8)</f>
        <v>40650548.228654005</v>
      </c>
      <c r="P11" s="21">
        <f>(P7-C7-C8)*5+(C7+C8)</f>
        <v>28870439.41099067</v>
      </c>
      <c r="Q11" s="27">
        <f>SUM(N11:O11)</f>
        <v>103601025.90529901</v>
      </c>
      <c r="R11" s="27">
        <f>N11+P11</f>
        <v>91820917.087635666</v>
      </c>
      <c r="S11" s="22">
        <f>S7*5</f>
        <v>88130668.747303009</v>
      </c>
      <c r="T11" s="22">
        <f>(T7-C7-C8)*5+(C7+C8)</f>
        <v>40650548.228654005</v>
      </c>
      <c r="U11" s="22">
        <f>(U7-C7-C8)*5+(C7+C8)</f>
        <v>28870439.41099067</v>
      </c>
      <c r="V11" s="28">
        <f>SUM(S11:T11)</f>
        <v>128781216.97595701</v>
      </c>
      <c r="W11" s="28">
        <f>S11+U11</f>
        <v>117001108.15829368</v>
      </c>
      <c r="X11" s="23">
        <f>X7*5</f>
        <v>113310859.81796101</v>
      </c>
      <c r="Y11" s="23">
        <f>(Y7-C7-C8)*5+(C7+C8)</f>
        <v>40650548.228654005</v>
      </c>
      <c r="Z11" s="23">
        <f>(Z7-C7-C8)*5+(C7+C8)</f>
        <v>28870439.41099067</v>
      </c>
      <c r="AA11" s="29">
        <f>SUM(X11:Y11)</f>
        <v>153961408.046615</v>
      </c>
      <c r="AB11" s="29">
        <f>X11+Z11</f>
        <v>142181299.22895169</v>
      </c>
      <c r="AC11" s="24">
        <f>AC7*5</f>
        <v>125900955.35329001</v>
      </c>
      <c r="AD11" s="24">
        <f>(AD7-C7-C8)*5+(C7+C8)</f>
        <v>40650548.228654005</v>
      </c>
      <c r="AE11" s="24">
        <f>(AE7-C7-C8)*5+(C7+C8)</f>
        <v>28870439.41099067</v>
      </c>
      <c r="AF11" s="30">
        <f>SUM(AC11:AD11)</f>
        <v>166551503.58194402</v>
      </c>
      <c r="AG11" s="30">
        <f>AC11+AE11</f>
        <v>154771394.76428068</v>
      </c>
    </row>
    <row r="12" spans="1:34" ht="15" thickBot="1">
      <c r="A12" s="43" t="s">
        <v>17</v>
      </c>
      <c r="B12" s="105">
        <v>0.16</v>
      </c>
      <c r="C12" s="106">
        <f>C3*B12/100</f>
        <v>53369.063072000004</v>
      </c>
      <c r="D12" s="8"/>
      <c r="E12" s="9"/>
      <c r="F12" s="25"/>
      <c r="G12" s="19"/>
      <c r="H12" s="19"/>
      <c r="I12" s="20"/>
      <c r="J12" s="20"/>
      <c r="K12" s="20"/>
      <c r="L12" s="26"/>
      <c r="M12" s="26"/>
      <c r="N12" s="21"/>
      <c r="O12" s="21"/>
      <c r="P12" s="21"/>
      <c r="Q12" s="27"/>
      <c r="R12" s="27"/>
      <c r="S12" s="22"/>
      <c r="T12" s="22"/>
      <c r="U12" s="22"/>
      <c r="V12" s="28"/>
      <c r="W12" s="28"/>
      <c r="X12" s="23"/>
      <c r="Y12" s="23"/>
      <c r="Z12" s="23"/>
      <c r="AA12" s="29"/>
      <c r="AB12" s="29"/>
      <c r="AC12" s="24"/>
      <c r="AD12" s="24"/>
      <c r="AE12" s="24"/>
      <c r="AF12" s="30"/>
      <c r="AG12" s="30"/>
    </row>
    <row r="13" spans="1:34" ht="15" thickBot="1">
      <c r="A13" s="41" t="s">
        <v>18</v>
      </c>
      <c r="B13" s="103">
        <v>0.85</v>
      </c>
      <c r="C13" s="104">
        <f>C3*B13/100</f>
        <v>283523.14756999997</v>
      </c>
      <c r="D13" s="8"/>
      <c r="E13" s="9"/>
    </row>
    <row r="14" spans="1:34" ht="15.75" thickBot="1">
      <c r="A14" s="43" t="s">
        <v>19</v>
      </c>
      <c r="B14" s="105">
        <v>15.7</v>
      </c>
      <c r="C14" s="106">
        <f>C3*B14/100</f>
        <v>5236839.3139399998</v>
      </c>
      <c r="D14" s="8"/>
      <c r="E14" s="9"/>
      <c r="F14" t="s">
        <v>67</v>
      </c>
      <c r="L14" s="32"/>
      <c r="M14" s="32"/>
      <c r="N14" s="32"/>
    </row>
    <row r="15" spans="1:34" ht="15.75" thickBot="1">
      <c r="A15" s="43" t="s">
        <v>20</v>
      </c>
      <c r="B15" s="105">
        <v>0.15</v>
      </c>
      <c r="C15" s="106">
        <f>C3*B15/100</f>
        <v>50033.496629999994</v>
      </c>
      <c r="D15" s="8"/>
      <c r="E15" s="9"/>
      <c r="F15" t="s">
        <v>71</v>
      </c>
    </row>
    <row r="16" spans="1:34" ht="15.75" thickBot="1">
      <c r="A16" s="45" t="s">
        <v>21</v>
      </c>
      <c r="B16" s="107">
        <v>0</v>
      </c>
      <c r="C16" s="108">
        <f>C3*B16/100</f>
        <v>0</v>
      </c>
      <c r="D16" s="8"/>
      <c r="E16" s="9"/>
      <c r="F16" t="s">
        <v>84</v>
      </c>
    </row>
    <row r="17" spans="1:31" ht="15.75" thickBot="1">
      <c r="A17" s="45" t="s">
        <v>60</v>
      </c>
      <c r="B17" s="107">
        <v>0</v>
      </c>
      <c r="C17" s="108">
        <f>C3*B17/100</f>
        <v>0</v>
      </c>
      <c r="D17" s="8"/>
      <c r="E17" s="9"/>
      <c r="F17" s="31" t="s">
        <v>68</v>
      </c>
      <c r="G17" s="31"/>
      <c r="H17" s="31"/>
      <c r="I17" s="31"/>
      <c r="Z17" s="37"/>
      <c r="AA17" s="37"/>
      <c r="AB17" s="37"/>
      <c r="AC17" s="37"/>
      <c r="AD17" s="37"/>
      <c r="AE17" s="37"/>
    </row>
    <row r="18" spans="1:31" ht="15.75" thickBot="1">
      <c r="A18" s="45" t="s">
        <v>23</v>
      </c>
      <c r="B18" s="107">
        <v>0.52</v>
      </c>
      <c r="C18" s="108">
        <f>C3*B18/100</f>
        <v>173449.45498400004</v>
      </c>
      <c r="D18" s="8"/>
      <c r="E18" s="9"/>
      <c r="F18" s="37" t="s">
        <v>69</v>
      </c>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row>
    <row r="19" spans="1:31" ht="15" thickBot="1">
      <c r="A19" s="45" t="s">
        <v>24</v>
      </c>
      <c r="B19" s="107">
        <v>0</v>
      </c>
      <c r="C19" s="108">
        <f>C3*B19/100</f>
        <v>0</v>
      </c>
      <c r="D19" s="8"/>
      <c r="E19" s="9"/>
      <c r="F19" t="s">
        <v>47</v>
      </c>
      <c r="O19" s="37"/>
      <c r="P19" s="37"/>
      <c r="Q19" s="37"/>
      <c r="R19" s="37"/>
      <c r="S19" s="37"/>
      <c r="T19" s="37"/>
      <c r="U19" s="37"/>
      <c r="V19" s="37"/>
      <c r="W19" s="37"/>
      <c r="X19" s="37"/>
      <c r="Y19" s="37"/>
    </row>
    <row r="20" spans="1:31" ht="15.75" thickBot="1">
      <c r="A20" s="45" t="s">
        <v>25</v>
      </c>
      <c r="B20" s="107">
        <v>0.64</v>
      </c>
      <c r="C20" s="108">
        <f>C3*B20/100</f>
        <v>213476.25228800002</v>
      </c>
      <c r="D20" s="8"/>
      <c r="E20" s="9"/>
      <c r="F20" t="s">
        <v>70</v>
      </c>
    </row>
    <row r="21" spans="1:31" ht="15" thickBot="1">
      <c r="A21" s="45" t="s">
        <v>26</v>
      </c>
      <c r="B21" s="107">
        <v>16.72</v>
      </c>
      <c r="C21" s="108">
        <f>C3*B21/100</f>
        <v>5577067.0910239993</v>
      </c>
      <c r="D21" s="8"/>
      <c r="E21" s="9"/>
    </row>
    <row r="22" spans="1:31" ht="15" thickBot="1">
      <c r="A22" s="41" t="s">
        <v>27</v>
      </c>
      <c r="B22" s="109">
        <v>0.17</v>
      </c>
      <c r="C22" s="104">
        <f>C3*B22/100</f>
        <v>56704.629514000007</v>
      </c>
      <c r="D22" s="8"/>
      <c r="E22" s="9"/>
    </row>
    <row r="23" spans="1:31" ht="15" thickBot="1">
      <c r="A23" s="43" t="s">
        <v>28</v>
      </c>
      <c r="B23" s="105">
        <v>59.28</v>
      </c>
      <c r="C23" s="106">
        <f>C3*B23/100</f>
        <v>19773237.868176002</v>
      </c>
      <c r="D23" s="8"/>
      <c r="E23" s="9"/>
    </row>
    <row r="24" spans="1:31" ht="15" thickBot="1">
      <c r="A24" s="45" t="s">
        <v>29</v>
      </c>
      <c r="B24" s="107">
        <v>0</v>
      </c>
      <c r="C24" s="108">
        <f>C3*B24/100</f>
        <v>0</v>
      </c>
      <c r="D24" s="8"/>
      <c r="E24" s="9"/>
    </row>
    <row r="25" spans="1:31" ht="15" thickBot="1">
      <c r="A25" s="45" t="s">
        <v>30</v>
      </c>
      <c r="B25" s="107">
        <v>0.02</v>
      </c>
      <c r="C25" s="108">
        <f>C3*B25/100</f>
        <v>6671.1328840000006</v>
      </c>
      <c r="D25" s="8"/>
      <c r="E25" s="9"/>
    </row>
    <row r="26" spans="1:31" ht="15" thickBot="1">
      <c r="A26" s="45" t="s">
        <v>31</v>
      </c>
      <c r="B26" s="107">
        <v>0.65</v>
      </c>
      <c r="C26" s="108">
        <f>C3*B26/100</f>
        <v>216811.81873000003</v>
      </c>
      <c r="D26" s="8"/>
      <c r="E26" s="9"/>
    </row>
    <row r="27" spans="1:31" ht="15" thickBot="1">
      <c r="A27" s="45" t="s">
        <v>32</v>
      </c>
      <c r="B27" s="107">
        <v>2.64</v>
      </c>
      <c r="C27" s="108">
        <f>C3*B27/100</f>
        <v>880589.54068800004</v>
      </c>
      <c r="D27" s="81"/>
      <c r="E27" s="82"/>
      <c r="F27" s="36"/>
      <c r="G27" s="36"/>
      <c r="H27" s="36"/>
    </row>
    <row r="28" spans="1:31" ht="15" thickBot="1">
      <c r="A28" s="41" t="s">
        <v>33</v>
      </c>
      <c r="B28" s="109">
        <v>0</v>
      </c>
      <c r="C28" s="104">
        <f>C3*B28/100</f>
        <v>0</v>
      </c>
      <c r="D28" s="81"/>
      <c r="E28" s="83"/>
      <c r="F28" s="36"/>
      <c r="G28" s="36"/>
      <c r="H28" s="36"/>
    </row>
    <row r="29" spans="1:31" ht="15" thickBot="1">
      <c r="A29" s="41" t="s">
        <v>34</v>
      </c>
      <c r="B29" s="109">
        <v>2.06</v>
      </c>
      <c r="C29" s="104">
        <f>C3*B29/100</f>
        <v>687126.68705199996</v>
      </c>
      <c r="D29" s="81"/>
      <c r="E29" s="84"/>
      <c r="F29" s="36"/>
      <c r="G29" s="36"/>
      <c r="H29" s="36"/>
    </row>
    <row r="30" spans="1:31" ht="15" thickBot="1">
      <c r="A30" s="43" t="s">
        <v>35</v>
      </c>
      <c r="B30" s="105">
        <v>0.2</v>
      </c>
      <c r="C30" s="106">
        <f>C3*B30/100</f>
        <v>66711.328840000002</v>
      </c>
      <c r="D30" s="81"/>
      <c r="E30" s="81"/>
      <c r="F30" s="36"/>
      <c r="G30" s="36"/>
      <c r="H30" s="36"/>
    </row>
    <row r="31" spans="1:31" ht="15" thickBot="1">
      <c r="A31" s="47"/>
      <c r="B31" s="103"/>
      <c r="C31" s="104"/>
      <c r="D31" s="85"/>
      <c r="E31" s="81"/>
      <c r="F31" s="36"/>
      <c r="G31" s="36"/>
      <c r="H31" s="36"/>
    </row>
    <row r="32" spans="1:31" ht="15.75" thickBot="1">
      <c r="A32" s="41" t="s">
        <v>8</v>
      </c>
      <c r="B32" s="103">
        <f t="shared" ref="B32:C32" si="0">SUM(B7:B31)</f>
        <v>100.00000000000001</v>
      </c>
      <c r="C32" s="116">
        <f t="shared" si="0"/>
        <v>33355664.420000002</v>
      </c>
      <c r="D32" s="86"/>
      <c r="E32" s="85"/>
      <c r="F32" s="36"/>
      <c r="G32" s="36"/>
      <c r="H32" s="36"/>
    </row>
    <row r="33" spans="1:8" ht="15" thickBot="1">
      <c r="A33" s="41"/>
      <c r="B33" s="103"/>
      <c r="C33" s="117"/>
      <c r="D33" s="36"/>
      <c r="E33" s="36"/>
      <c r="F33" s="36"/>
      <c r="G33" s="36"/>
      <c r="H33" s="36"/>
    </row>
    <row r="34" spans="1:8" ht="15" thickBot="1">
      <c r="A34" s="41" t="s">
        <v>38</v>
      </c>
      <c r="B34" s="103"/>
      <c r="C34" s="117"/>
      <c r="D34" s="36"/>
      <c r="E34" s="36"/>
      <c r="F34" s="36"/>
      <c r="G34" s="36"/>
      <c r="H34" s="36"/>
    </row>
    <row r="35" spans="1:8" ht="15" thickBot="1">
      <c r="A35" s="43" t="s">
        <v>39</v>
      </c>
      <c r="B35" s="105"/>
      <c r="C35" s="106">
        <f>C12+C14+C15+C23+C30</f>
        <v>25180191.070658002</v>
      </c>
      <c r="D35" s="85"/>
      <c r="E35" s="36"/>
      <c r="F35" s="36"/>
      <c r="G35" s="36"/>
      <c r="H35" s="36"/>
    </row>
    <row r="36" spans="1:8" ht="15" thickBot="1">
      <c r="A36" s="41" t="s">
        <v>40</v>
      </c>
      <c r="B36" s="103"/>
      <c r="C36" s="104">
        <f>C7+C8+C9+C10+C11+C13+C16+C17+C18+C19+C20+C21+C22+C24+C25+C26+C27+C28+C29</f>
        <v>8175473.3493420007</v>
      </c>
      <c r="D36" s="85"/>
      <c r="E36" s="36"/>
      <c r="F36" s="36"/>
      <c r="G36" s="36"/>
      <c r="H36" s="36"/>
    </row>
    <row r="37" spans="1:8" ht="15.75" thickBot="1">
      <c r="A37" s="41" t="s">
        <v>8</v>
      </c>
      <c r="B37" s="103"/>
      <c r="C37" s="116">
        <f>SUM(C35:C36)</f>
        <v>33355664.420000002</v>
      </c>
      <c r="D37" s="86"/>
      <c r="E37" s="36"/>
      <c r="F37" s="36"/>
      <c r="G37" s="36"/>
      <c r="H37" s="36"/>
    </row>
    <row r="38" spans="1:8" ht="15.75" thickBot="1">
      <c r="A38" s="41"/>
      <c r="B38" s="103"/>
      <c r="C38" s="116"/>
      <c r="D38" s="86"/>
      <c r="E38" s="36"/>
      <c r="F38" s="36"/>
      <c r="G38" s="36"/>
      <c r="H38" s="36"/>
    </row>
    <row r="39" spans="1:8" ht="15.75" thickBot="1">
      <c r="A39" s="41"/>
      <c r="B39" s="103"/>
      <c r="C39" s="116"/>
      <c r="D39" s="86"/>
      <c r="E39" s="36"/>
      <c r="F39" s="36"/>
      <c r="G39" s="36"/>
      <c r="H39" s="36"/>
    </row>
    <row r="40" spans="1:8" ht="15.75" thickBot="1">
      <c r="A40" s="41"/>
      <c r="B40" s="110" t="s">
        <v>64</v>
      </c>
      <c r="C40" s="116" t="s">
        <v>65</v>
      </c>
      <c r="D40" s="86"/>
      <c r="E40" s="87"/>
      <c r="F40" s="36"/>
      <c r="G40" s="36"/>
      <c r="H40" s="36"/>
    </row>
    <row r="41" spans="1:8" ht="29.25" thickBot="1">
      <c r="A41" s="58" t="s">
        <v>59</v>
      </c>
      <c r="B41" s="105">
        <f>C41/C32*100</f>
        <v>75.489999999999995</v>
      </c>
      <c r="C41" s="111">
        <f>C12+C14+C15+C23+C30</f>
        <v>25180191.070658002</v>
      </c>
      <c r="D41" s="86"/>
      <c r="E41" s="88"/>
      <c r="F41" s="36"/>
      <c r="G41" s="89"/>
      <c r="H41" s="36"/>
    </row>
    <row r="42" spans="1:8" ht="15.75" thickBot="1">
      <c r="A42" s="59" t="s">
        <v>61</v>
      </c>
      <c r="B42" s="112">
        <f>C42/C32*100</f>
        <v>21.189999999999998</v>
      </c>
      <c r="C42" s="113">
        <f>C16+C17+C18+C19+C20+C21+C24+C25+C26+C27</f>
        <v>7068065.2905979995</v>
      </c>
      <c r="D42" s="86"/>
      <c r="E42" s="88"/>
      <c r="F42" s="36"/>
      <c r="G42" s="89"/>
      <c r="H42" s="36"/>
    </row>
    <row r="43" spans="1:8" ht="15.75" thickBot="1">
      <c r="A43" s="52" t="s">
        <v>62</v>
      </c>
      <c r="B43" s="114">
        <f>C43/C32*100</f>
        <v>3.3199999999999994</v>
      </c>
      <c r="C43" s="115">
        <f>C11+C13+C22+C28+C29+C7+C8+C9+C10</f>
        <v>1107408.0587439998</v>
      </c>
      <c r="D43" s="86"/>
      <c r="E43" s="88"/>
      <c r="F43" s="36"/>
      <c r="G43" s="89"/>
      <c r="H43" s="36"/>
    </row>
    <row r="44" spans="1:8" ht="15.75" thickTop="1">
      <c r="B44">
        <f t="shared" ref="B44:C44" si="1">SUM(B41:B43)</f>
        <v>99.999999999999986</v>
      </c>
      <c r="C44" s="10">
        <f t="shared" si="1"/>
        <v>33355664.420000002</v>
      </c>
      <c r="D44" s="86"/>
      <c r="E44" s="88"/>
      <c r="F44" s="36"/>
      <c r="G44" s="89"/>
      <c r="H44" s="36"/>
    </row>
    <row r="45" spans="1:8" ht="15">
      <c r="C45" s="10"/>
      <c r="D45" s="10"/>
    </row>
    <row r="46" spans="1:8" ht="15">
      <c r="E46" s="10">
        <f>D44/C44*100</f>
        <v>0</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6"/>
  <sheetViews>
    <sheetView workbookViewId="0">
      <selection activeCell="O56" sqref="O56"/>
    </sheetView>
  </sheetViews>
  <sheetFormatPr defaultRowHeight="14.25"/>
  <cols>
    <col min="2" max="2" width="36.625" customWidth="1"/>
    <col min="3" max="3" width="7.625" customWidth="1"/>
    <col min="4" max="4" width="11.875" customWidth="1"/>
    <col min="6" max="6" width="7.25" customWidth="1"/>
    <col min="7" max="7" width="7.625" customWidth="1"/>
    <col min="8" max="8" width="7.25" customWidth="1"/>
    <col min="9" max="9" width="7.125" customWidth="1"/>
    <col min="10" max="10" width="7.875" customWidth="1"/>
    <col min="11" max="11" width="7.25" customWidth="1"/>
    <col min="12" max="13" width="7.75" customWidth="1"/>
    <col min="14" max="14" width="7.875" customWidth="1"/>
    <col min="15" max="15" width="7.625" customWidth="1"/>
    <col min="16" max="16" width="7.75" customWidth="1"/>
    <col min="17" max="17" width="8.75" customWidth="1"/>
    <col min="18" max="18" width="8" customWidth="1"/>
    <col min="19" max="19" width="7.25" customWidth="1"/>
    <col min="20" max="20" width="7.75" customWidth="1"/>
    <col min="21" max="21" width="8.625" customWidth="1"/>
    <col min="22" max="22" width="7.75" customWidth="1"/>
    <col min="23" max="23" width="8.375" customWidth="1"/>
  </cols>
  <sheetData>
    <row r="1" spans="2:35">
      <c r="B1" t="s">
        <v>102</v>
      </c>
    </row>
    <row r="2" spans="2:35" ht="15.75" thickBot="1">
      <c r="B2" s="31" t="s">
        <v>10</v>
      </c>
      <c r="C2" s="4"/>
    </row>
    <row r="3" spans="2:35" ht="16.5" thickTop="1" thickBot="1">
      <c r="B3" s="38" t="s">
        <v>9</v>
      </c>
      <c r="C3" s="39">
        <v>1</v>
      </c>
      <c r="D3" s="40">
        <v>28141277.760000002</v>
      </c>
      <c r="E3" s="10"/>
      <c r="F3" s="6"/>
    </row>
    <row r="4" spans="2:35" ht="15" thickBot="1">
      <c r="B4" s="41" t="s">
        <v>12</v>
      </c>
      <c r="C4" s="103"/>
      <c r="D4" s="104"/>
      <c r="E4" s="5"/>
      <c r="F4" s="6"/>
      <c r="G4" t="s">
        <v>103</v>
      </c>
    </row>
    <row r="5" spans="2:35" ht="81.75" thickBot="1">
      <c r="B5" s="41"/>
      <c r="C5" s="103"/>
      <c r="D5" s="104"/>
      <c r="E5" s="5"/>
      <c r="F5" s="6"/>
      <c r="G5" s="12" t="s">
        <v>78</v>
      </c>
      <c r="H5" s="12" t="s">
        <v>43</v>
      </c>
      <c r="I5" s="12" t="s">
        <v>48</v>
      </c>
      <c r="J5" s="13" t="s">
        <v>74</v>
      </c>
      <c r="K5" s="13" t="s">
        <v>44</v>
      </c>
      <c r="L5" s="13" t="s">
        <v>75</v>
      </c>
      <c r="M5" s="13" t="s">
        <v>73</v>
      </c>
      <c r="N5" s="13" t="s">
        <v>76</v>
      </c>
      <c r="O5" s="14" t="s">
        <v>0</v>
      </c>
      <c r="P5" s="14" t="s">
        <v>44</v>
      </c>
      <c r="Q5" s="14" t="s">
        <v>72</v>
      </c>
      <c r="R5" s="14" t="s">
        <v>63</v>
      </c>
      <c r="S5" s="14" t="s">
        <v>76</v>
      </c>
      <c r="T5" s="15" t="s">
        <v>1</v>
      </c>
      <c r="U5" s="15" t="s">
        <v>45</v>
      </c>
      <c r="V5" s="15" t="s">
        <v>72</v>
      </c>
      <c r="W5" s="15" t="s">
        <v>63</v>
      </c>
      <c r="X5" s="15" t="s">
        <v>76</v>
      </c>
      <c r="Y5" s="16" t="s">
        <v>2</v>
      </c>
      <c r="Z5" s="16" t="s">
        <v>44</v>
      </c>
      <c r="AA5" s="16" t="s">
        <v>72</v>
      </c>
      <c r="AB5" s="16" t="s">
        <v>63</v>
      </c>
      <c r="AC5" s="16" t="s">
        <v>76</v>
      </c>
      <c r="AD5" s="17" t="s">
        <v>58</v>
      </c>
      <c r="AE5" s="17" t="s">
        <v>44</v>
      </c>
      <c r="AF5" s="17" t="s">
        <v>72</v>
      </c>
      <c r="AG5" s="17" t="s">
        <v>77</v>
      </c>
      <c r="AH5" s="17" t="s">
        <v>76</v>
      </c>
    </row>
    <row r="6" spans="2:35" ht="45.75" thickBot="1">
      <c r="B6" s="41"/>
      <c r="C6" s="103"/>
      <c r="D6" s="104"/>
      <c r="E6" s="5"/>
      <c r="F6" s="6"/>
      <c r="G6" s="12"/>
      <c r="H6" s="65"/>
      <c r="I6" s="65"/>
      <c r="J6" s="71" t="s">
        <v>82</v>
      </c>
      <c r="K6" s="70" t="s">
        <v>80</v>
      </c>
      <c r="L6" s="70" t="s">
        <v>81</v>
      </c>
      <c r="M6" s="72"/>
      <c r="N6" s="72"/>
      <c r="O6" s="71" t="s">
        <v>82</v>
      </c>
      <c r="P6" s="70" t="s">
        <v>80</v>
      </c>
      <c r="Q6" s="70" t="s">
        <v>81</v>
      </c>
      <c r="R6" s="66"/>
      <c r="S6" s="66"/>
      <c r="T6" s="71" t="s">
        <v>82</v>
      </c>
      <c r="U6" s="70" t="s">
        <v>80</v>
      </c>
      <c r="V6" s="70" t="s">
        <v>81</v>
      </c>
      <c r="W6" s="67"/>
      <c r="X6" s="67"/>
      <c r="Y6" s="71" t="s">
        <v>82</v>
      </c>
      <c r="Z6" s="70" t="s">
        <v>80</v>
      </c>
      <c r="AA6" s="70" t="s">
        <v>81</v>
      </c>
      <c r="AB6" s="68"/>
      <c r="AC6" s="68"/>
      <c r="AD6" s="71" t="s">
        <v>82</v>
      </c>
      <c r="AE6" s="70" t="s">
        <v>80</v>
      </c>
      <c r="AF6" s="70" t="s">
        <v>81</v>
      </c>
      <c r="AG6" s="69"/>
      <c r="AH6" s="69"/>
    </row>
    <row r="7" spans="2:35" ht="15" thickBot="1">
      <c r="B7" s="73" t="s">
        <v>11</v>
      </c>
      <c r="C7" s="101">
        <v>1.45</v>
      </c>
      <c r="D7" s="102">
        <f>D3*C7/100</f>
        <v>408048.52752000006</v>
      </c>
      <c r="E7" s="5"/>
      <c r="F7" s="6"/>
      <c r="G7" s="18"/>
      <c r="H7" s="19">
        <f>D35</f>
        <v>20551575.148128003</v>
      </c>
      <c r="I7" s="19">
        <f>H7/5</f>
        <v>4110315.0296256007</v>
      </c>
      <c r="J7" s="20">
        <f>I7*2</f>
        <v>8220630.0592512013</v>
      </c>
      <c r="K7" s="20">
        <f>D36</f>
        <v>7589702.6118720006</v>
      </c>
      <c r="L7" s="20">
        <f>(D42/1.5)+D43</f>
        <v>5563999.6344480002</v>
      </c>
      <c r="M7" s="26">
        <f>SUM(J7:K7)</f>
        <v>15810332.671123203</v>
      </c>
      <c r="N7" s="26">
        <f>J7+L7</f>
        <v>13784629.693699202</v>
      </c>
      <c r="O7" s="21">
        <f>I7*2.5</f>
        <v>10275787.574064001</v>
      </c>
      <c r="P7" s="21">
        <f>D36</f>
        <v>7589702.6118720006</v>
      </c>
      <c r="Q7" s="21">
        <f>(D42/1.5)+D43</f>
        <v>5563999.6344480002</v>
      </c>
      <c r="R7" s="27">
        <f>SUM(O7:P7)</f>
        <v>17865490.185936004</v>
      </c>
      <c r="S7" s="27">
        <f>O7+Q7</f>
        <v>15839787.208512001</v>
      </c>
      <c r="T7" s="22">
        <f>I7*3.5</f>
        <v>14386102.603689602</v>
      </c>
      <c r="U7" s="22">
        <f>D36</f>
        <v>7589702.6118720006</v>
      </c>
      <c r="V7" s="22">
        <f>(D42/1.5)+D43</f>
        <v>5563999.6344480002</v>
      </c>
      <c r="W7" s="28">
        <f>SUM(T7:U7)</f>
        <v>21975805.215561602</v>
      </c>
      <c r="X7" s="28">
        <f>T7+V7</f>
        <v>19950102.238137603</v>
      </c>
      <c r="Y7" s="23">
        <f>I7*4.5</f>
        <v>18496417.633315202</v>
      </c>
      <c r="Z7" s="23">
        <f>D36</f>
        <v>7589702.6118720006</v>
      </c>
      <c r="AA7" s="23">
        <f>(D42/1.5)+D43</f>
        <v>5563999.6344480002</v>
      </c>
      <c r="AB7" s="29">
        <f>SUM(Y7:Z7)</f>
        <v>26086120.245187201</v>
      </c>
      <c r="AC7" s="29">
        <f>Y7+AA7</f>
        <v>24060417.267763201</v>
      </c>
      <c r="AD7" s="24">
        <f>I7*5</f>
        <v>20551575.148128003</v>
      </c>
      <c r="AE7" s="24">
        <f>D36</f>
        <v>7589702.6118720006</v>
      </c>
      <c r="AF7" s="24">
        <f>(D42/1.5)+D43</f>
        <v>5563999.6344480002</v>
      </c>
      <c r="AG7" s="57">
        <f>SUM(AD7:AE7)</f>
        <v>28141277.760000005</v>
      </c>
      <c r="AH7" s="30">
        <f>AD7+AF7</f>
        <v>26115574.782576002</v>
      </c>
      <c r="AI7">
        <f>AH7/AG7*100-100</f>
        <v>-7.1983333333333377</v>
      </c>
    </row>
    <row r="8" spans="2:35" ht="15" thickBot="1">
      <c r="B8" s="73" t="s">
        <v>13</v>
      </c>
      <c r="C8" s="101">
        <v>0.02</v>
      </c>
      <c r="D8" s="102">
        <f>D3*C8/100</f>
        <v>5628.2555520000005</v>
      </c>
      <c r="E8" s="5"/>
      <c r="F8" s="6"/>
      <c r="G8" s="25" t="s">
        <v>4</v>
      </c>
      <c r="H8" s="19"/>
      <c r="I8" s="19"/>
      <c r="J8" s="20">
        <f>J7*2</f>
        <v>16441260.118502403</v>
      </c>
      <c r="K8" s="20">
        <f>(K7-D7-D8)*2+(D7+D8)</f>
        <v>14765728.440672001</v>
      </c>
      <c r="L8" s="20">
        <f>(L7-D7-D8)*2+(D7+D8)</f>
        <v>10714322.485824</v>
      </c>
      <c r="M8" s="26">
        <f>SUM(J8:K8)</f>
        <v>31206988.559174404</v>
      </c>
      <c r="N8" s="26">
        <f>J8+L8</f>
        <v>27155582.604326405</v>
      </c>
      <c r="O8" s="21">
        <f>O7*2</f>
        <v>20551575.148128003</v>
      </c>
      <c r="P8" s="21">
        <f>(P7-D7-D8)*2+(D7+D8)</f>
        <v>14765728.440672001</v>
      </c>
      <c r="Q8" s="21">
        <f>(Q7-D7-D8)*2+(D7+D8)</f>
        <v>10714322.485824</v>
      </c>
      <c r="R8" s="27">
        <f>SUM(O8:P8)</f>
        <v>35317303.588800006</v>
      </c>
      <c r="S8" s="27">
        <f>O8+Q8</f>
        <v>31265897.633952003</v>
      </c>
      <c r="T8" s="22">
        <f>T7*2</f>
        <v>28772205.207379203</v>
      </c>
      <c r="U8" s="22">
        <f>(U7-D7-D8)*2+(D7+D8)</f>
        <v>14765728.440672001</v>
      </c>
      <c r="V8" s="22">
        <f>(V7-D7-D8)*2+(D7+D8)</f>
        <v>10714322.485824</v>
      </c>
      <c r="W8" s="28">
        <f>SUM(T8:U8)</f>
        <v>43537933.648051202</v>
      </c>
      <c r="X8" s="28">
        <f>T8+V8</f>
        <v>39486527.693203203</v>
      </c>
      <c r="Y8" s="23">
        <f>Y7*2</f>
        <v>36992835.266630404</v>
      </c>
      <c r="Z8" s="23">
        <f>(Z7-D7-D8)*2+(D7+D8)</f>
        <v>14765728.440672001</v>
      </c>
      <c r="AA8" s="23">
        <f>(AA7-D7-D8)*2+(D7+D8)</f>
        <v>10714322.485824</v>
      </c>
      <c r="AB8" s="29">
        <f>SUM(Y8:Z8)</f>
        <v>51758563.707302406</v>
      </c>
      <c r="AC8" s="29">
        <f>Y8+AA8</f>
        <v>47707157.7524544</v>
      </c>
      <c r="AD8" s="24">
        <f>AD7*2</f>
        <v>41103150.296256006</v>
      </c>
      <c r="AE8" s="24">
        <f>(AE7-D7-D8)*2+(D7+D8)</f>
        <v>14765728.440672001</v>
      </c>
      <c r="AF8" s="24">
        <f>(AF7-D7-D8)*2+(D7+D8)</f>
        <v>10714322.485824</v>
      </c>
      <c r="AG8" s="30">
        <f>SUM(AD8:AE8)</f>
        <v>55868878.736928008</v>
      </c>
      <c r="AH8" s="30">
        <f>AD8+AF8</f>
        <v>51817472.78208001</v>
      </c>
    </row>
    <row r="9" spans="2:35" ht="15" thickBot="1">
      <c r="B9" s="41" t="s">
        <v>14</v>
      </c>
      <c r="C9" s="103">
        <v>0.03</v>
      </c>
      <c r="D9" s="104">
        <f>D3*C9/100</f>
        <v>8442.3833279999999</v>
      </c>
      <c r="E9" s="5"/>
      <c r="F9" s="6"/>
      <c r="G9" s="25" t="s">
        <v>5</v>
      </c>
      <c r="H9" s="19"/>
      <c r="I9" s="19"/>
      <c r="J9" s="20">
        <f>J7*3</f>
        <v>24661890.177753605</v>
      </c>
      <c r="K9" s="20">
        <f>(K7-D7-D8)*3+(D7+D8)</f>
        <v>21941754.269471999</v>
      </c>
      <c r="L9" s="20">
        <f>(L7-D7-D8)*3+(D7+D8)</f>
        <v>15864645.337199999</v>
      </c>
      <c r="M9" s="26">
        <f>SUM(J9:K9)</f>
        <v>46603644.4472256</v>
      </c>
      <c r="N9" s="26">
        <f>J9+L9</f>
        <v>40526535.514953606</v>
      </c>
      <c r="O9" s="21">
        <f>O7*3</f>
        <v>30827362.722192004</v>
      </c>
      <c r="P9" s="21">
        <f>(P7-D7-D8)*3+(D7+D8)</f>
        <v>21941754.269471999</v>
      </c>
      <c r="Q9" s="21">
        <f>(Q7-D7-D8)*3+(D7+D8)</f>
        <v>15864645.337199999</v>
      </c>
      <c r="R9" s="27">
        <f>SUM(O9:P9)</f>
        <v>52769116.991664007</v>
      </c>
      <c r="S9" s="27">
        <f>O9+Q9</f>
        <v>46692008.059392005</v>
      </c>
      <c r="T9" s="22">
        <f>T7*3</f>
        <v>43158307.811068803</v>
      </c>
      <c r="U9" s="22">
        <f>(U7-D7-D8)*3+(D7+D8)</f>
        <v>21941754.269471999</v>
      </c>
      <c r="V9" s="22">
        <f>(V7-D7-D8)*3+(D7+D8)</f>
        <v>15864645.337199999</v>
      </c>
      <c r="W9" s="28">
        <f>SUM(T9:U9)</f>
        <v>65100062.080540806</v>
      </c>
      <c r="X9" s="28">
        <f>T9+V9</f>
        <v>59022953.148268804</v>
      </c>
      <c r="Y9" s="23">
        <f>Y7*3</f>
        <v>55489252.899945602</v>
      </c>
      <c r="Z9" s="23">
        <f>(Z7-D7-D8)*3+(D7+D8)</f>
        <v>21941754.269471999</v>
      </c>
      <c r="AA9" s="23">
        <f>(AA7-D7-D8)*3+(D7+D8)</f>
        <v>15864645.337199999</v>
      </c>
      <c r="AB9" s="29">
        <f>SUM(Y9:Z9)</f>
        <v>77431007.169417605</v>
      </c>
      <c r="AC9" s="29">
        <f>Y9+AA9</f>
        <v>71353898.237145603</v>
      </c>
      <c r="AD9" s="24">
        <f>AD7*3</f>
        <v>61654725.444384009</v>
      </c>
      <c r="AE9" s="24">
        <f>(AE7-D7-D8)*3+(D7+D8)</f>
        <v>21941754.269471999</v>
      </c>
      <c r="AF9" s="24">
        <f>(AF7-D7-D8)*3+(D7+D8)</f>
        <v>15864645.337199999</v>
      </c>
      <c r="AG9" s="30">
        <f>SUM(AD9:AE9)</f>
        <v>83596479.713856012</v>
      </c>
      <c r="AH9" s="30">
        <f>AD9+AF9</f>
        <v>77519370.78158401</v>
      </c>
    </row>
    <row r="10" spans="2:35" ht="15" thickBot="1">
      <c r="B10" s="41" t="s">
        <v>15</v>
      </c>
      <c r="C10" s="103">
        <v>0</v>
      </c>
      <c r="D10" s="104">
        <f>D3*C10/100</f>
        <v>0</v>
      </c>
      <c r="E10" s="5"/>
      <c r="F10" s="6"/>
      <c r="G10" s="25" t="s">
        <v>6</v>
      </c>
      <c r="H10" s="19"/>
      <c r="I10" s="19"/>
      <c r="J10" s="20">
        <f>J7*4</f>
        <v>32882520.237004805</v>
      </c>
      <c r="K10" s="20">
        <f>(K7-D7-D8)*4+(D7+D8)</f>
        <v>29117780.098272</v>
      </c>
      <c r="L10" s="20">
        <f>(L7-D7-D8)*4+(D7+D8)</f>
        <v>21014968.188575998</v>
      </c>
      <c r="M10" s="26">
        <f>SUM(J10:K10)</f>
        <v>62000300.335276805</v>
      </c>
      <c r="N10" s="26">
        <f>J10+L10</f>
        <v>53897488.4255808</v>
      </c>
      <c r="O10" s="21">
        <f>O7*4</f>
        <v>41103150.296256006</v>
      </c>
      <c r="P10" s="21">
        <f>(P7-D7-D8)*4+(D7+D8)</f>
        <v>29117780.098272</v>
      </c>
      <c r="Q10" s="21">
        <f>(Q7-D7-D8)*4+(D7+D8)</f>
        <v>21014968.188575998</v>
      </c>
      <c r="R10" s="27">
        <f>SUM(O10:P10)</f>
        <v>70220930.394528002</v>
      </c>
      <c r="S10" s="27">
        <f>O10+Q10</f>
        <v>62118118.484832004</v>
      </c>
      <c r="T10" s="22">
        <f>T7*4</f>
        <v>57544410.414758407</v>
      </c>
      <c r="U10" s="22">
        <f>(U7-D7-D8)*4+(D7+D8)</f>
        <v>29117780.098272</v>
      </c>
      <c r="V10" s="22">
        <f>(V7-D7-D8)*4+(D7+D8)</f>
        <v>21014968.188575998</v>
      </c>
      <c r="W10" s="28">
        <f>SUM(T10:U10)</f>
        <v>86662190.51303041</v>
      </c>
      <c r="X10" s="28">
        <f>T10+V10</f>
        <v>78559378.603334397</v>
      </c>
      <c r="Y10" s="23">
        <f>Y7*4</f>
        <v>73985670.533260807</v>
      </c>
      <c r="Z10" s="23">
        <f>(Z7-D7-D8)*4+(D7+D8)</f>
        <v>29117780.098272</v>
      </c>
      <c r="AA10" s="23">
        <f>(AA7-D7-D8)*4+(D7+D8)</f>
        <v>21014968.188575998</v>
      </c>
      <c r="AB10" s="29">
        <f>SUM(Y10:Z10)</f>
        <v>103103450.6315328</v>
      </c>
      <c r="AC10" s="29">
        <f>Y10+AA10</f>
        <v>95000638.721836805</v>
      </c>
      <c r="AD10" s="24">
        <f>AD7*4</f>
        <v>82206300.592512012</v>
      </c>
      <c r="AE10" s="24">
        <f>(AE7-D7-D8)*4+(D7+D8)</f>
        <v>29117780.098272</v>
      </c>
      <c r="AF10" s="24">
        <f>(AF7-D7-D8)*4+(D7+D8)</f>
        <v>21014968.188575998</v>
      </c>
      <c r="AG10" s="30">
        <f>SUM(AD10:AE10)</f>
        <v>111324080.69078401</v>
      </c>
      <c r="AH10" s="30">
        <f>AD10+AF10</f>
        <v>103221268.78108801</v>
      </c>
    </row>
    <row r="11" spans="2:35" ht="15" thickBot="1">
      <c r="B11" s="41" t="s">
        <v>16</v>
      </c>
      <c r="C11" s="103">
        <v>0.185</v>
      </c>
      <c r="D11" s="104">
        <f>D3*C11/100</f>
        <v>52061.363856000004</v>
      </c>
      <c r="E11" s="5"/>
      <c r="F11" s="5"/>
      <c r="G11" s="25" t="s">
        <v>7</v>
      </c>
      <c r="H11" s="19"/>
      <c r="I11" s="19"/>
      <c r="J11" s="20">
        <f>J7*5</f>
        <v>41103150.296256006</v>
      </c>
      <c r="K11" s="20">
        <f>(K7-D7-D8)*5+(D7+D8)</f>
        <v>36293805.927072003</v>
      </c>
      <c r="L11" s="20">
        <f>(L7-D7-D8)*5+(D7+D8)</f>
        <v>26165291.039951999</v>
      </c>
      <c r="M11" s="26">
        <f>SUM(J11:K11)</f>
        <v>77396956.223328009</v>
      </c>
      <c r="N11" s="26">
        <f>J11+L11</f>
        <v>67268441.336208001</v>
      </c>
      <c r="O11" s="21">
        <f>O7*5</f>
        <v>51378937.870320007</v>
      </c>
      <c r="P11" s="21">
        <f>(P7-D7-D8)*5+(D7+D8)</f>
        <v>36293805.927072003</v>
      </c>
      <c r="Q11" s="21">
        <f>(Q7-D7-D8)*5+(D7+D8)</f>
        <v>26165291.039951999</v>
      </c>
      <c r="R11" s="27">
        <f>SUM(O11:P11)</f>
        <v>87672743.797392011</v>
      </c>
      <c r="S11" s="27">
        <f>O11+Q11</f>
        <v>77544228.910272002</v>
      </c>
      <c r="T11" s="22">
        <f>T7*5</f>
        <v>71930513.01844801</v>
      </c>
      <c r="U11" s="22">
        <f>(U7-D7-D8)*5+(D7+D8)</f>
        <v>36293805.927072003</v>
      </c>
      <c r="V11" s="22">
        <f>(V7-D7-D8)*5+(D7+D8)</f>
        <v>26165291.039951999</v>
      </c>
      <c r="W11" s="28">
        <f>SUM(T11:U11)</f>
        <v>108224318.94552001</v>
      </c>
      <c r="X11" s="28">
        <f>T11+V11</f>
        <v>98095804.058400005</v>
      </c>
      <c r="Y11" s="23">
        <f>Y7*5</f>
        <v>92482088.166576013</v>
      </c>
      <c r="Z11" s="23">
        <f>(Z7-D7-D8)*5+(D7+D8)</f>
        <v>36293805.927072003</v>
      </c>
      <c r="AA11" s="23">
        <f>(AA7-D7-D8)*5+(D7+D8)</f>
        <v>26165291.039951999</v>
      </c>
      <c r="AB11" s="29">
        <f>SUM(Y11:Z11)</f>
        <v>128775894.09364802</v>
      </c>
      <c r="AC11" s="29">
        <f>Y11+AA11</f>
        <v>118647379.20652801</v>
      </c>
      <c r="AD11" s="24">
        <f>AD7*5</f>
        <v>102757875.74064001</v>
      </c>
      <c r="AE11" s="24">
        <f>(AE7-D7-D8)*5+(D7+D8)</f>
        <v>36293805.927072003</v>
      </c>
      <c r="AF11" s="24">
        <f>(AF7-D7-D8)*5+(D7+D8)</f>
        <v>26165291.039951999</v>
      </c>
      <c r="AG11" s="30">
        <f>SUM(AD11:AE11)</f>
        <v>139051681.66771203</v>
      </c>
      <c r="AH11" s="30">
        <f>AD11+AF11</f>
        <v>128923166.78059201</v>
      </c>
    </row>
    <row r="12" spans="2:35" ht="15" thickBot="1">
      <c r="B12" s="43" t="s">
        <v>17</v>
      </c>
      <c r="C12" s="105">
        <v>1.25</v>
      </c>
      <c r="D12" s="106">
        <f>D3*C12/100</f>
        <v>351765.97200000001</v>
      </c>
      <c r="E12" s="8"/>
      <c r="F12" s="9"/>
      <c r="G12" s="25"/>
      <c r="H12" s="19"/>
      <c r="I12" s="19"/>
      <c r="J12" s="20"/>
      <c r="K12" s="20"/>
      <c r="L12" s="20"/>
      <c r="M12" s="26"/>
      <c r="N12" s="26"/>
      <c r="O12" s="21"/>
      <c r="P12" s="21"/>
      <c r="Q12" s="21"/>
      <c r="R12" s="27"/>
      <c r="S12" s="27"/>
      <c r="T12" s="22"/>
      <c r="U12" s="22"/>
      <c r="V12" s="22"/>
      <c r="W12" s="28"/>
      <c r="X12" s="28"/>
      <c r="Y12" s="23"/>
      <c r="Z12" s="23"/>
      <c r="AA12" s="23"/>
      <c r="AB12" s="29"/>
      <c r="AC12" s="29"/>
      <c r="AD12" s="24"/>
      <c r="AE12" s="24"/>
      <c r="AF12" s="24"/>
      <c r="AG12" s="30"/>
      <c r="AH12" s="30"/>
    </row>
    <row r="13" spans="2:35" ht="15" thickBot="1">
      <c r="B13" s="41" t="s">
        <v>18</v>
      </c>
      <c r="C13" s="103">
        <v>1.05</v>
      </c>
      <c r="D13" s="104">
        <f>D3*C13/100</f>
        <v>295483.41648000001</v>
      </c>
      <c r="E13" s="8"/>
      <c r="F13" s="9"/>
    </row>
    <row r="14" spans="2:35" ht="15.75" thickBot="1">
      <c r="B14" s="43" t="s">
        <v>19</v>
      </c>
      <c r="C14" s="105">
        <v>21.36</v>
      </c>
      <c r="D14" s="106">
        <f>D3*C14/100</f>
        <v>6010976.9295360008</v>
      </c>
      <c r="E14" s="8"/>
      <c r="F14" s="9"/>
      <c r="G14" t="s">
        <v>67</v>
      </c>
      <c r="M14" s="32"/>
      <c r="N14" s="32"/>
      <c r="O14" s="32"/>
    </row>
    <row r="15" spans="2:35" ht="15.75" thickBot="1">
      <c r="B15" s="43" t="s">
        <v>20</v>
      </c>
      <c r="C15" s="105">
        <v>0.48</v>
      </c>
      <c r="D15" s="106">
        <f>D3*C15/100</f>
        <v>135078.133248</v>
      </c>
      <c r="E15" s="8"/>
      <c r="F15" s="9"/>
      <c r="G15" t="s">
        <v>71</v>
      </c>
    </row>
    <row r="16" spans="2:35" ht="15.75" thickBot="1">
      <c r="B16" s="45" t="s">
        <v>21</v>
      </c>
      <c r="C16" s="107">
        <v>0.56999999999999995</v>
      </c>
      <c r="D16" s="108">
        <f>D3*C16/100</f>
        <v>160405.28323200002</v>
      </c>
      <c r="E16" s="8"/>
      <c r="F16" s="9"/>
      <c r="G16" t="s">
        <v>84</v>
      </c>
    </row>
    <row r="17" spans="2:32" ht="15.75" thickBot="1">
      <c r="B17" s="45" t="s">
        <v>60</v>
      </c>
      <c r="C17" s="107">
        <v>0.01</v>
      </c>
      <c r="D17" s="108">
        <f>D3*C17/100</f>
        <v>2814.1277760000003</v>
      </c>
      <c r="E17" s="8"/>
      <c r="F17" s="9"/>
      <c r="G17" s="31" t="s">
        <v>68</v>
      </c>
      <c r="H17" s="31"/>
      <c r="I17" s="31"/>
      <c r="J17" s="31"/>
      <c r="AA17" s="37"/>
      <c r="AB17" s="37"/>
      <c r="AC17" s="37"/>
      <c r="AD17" s="37"/>
      <c r="AE17" s="37"/>
      <c r="AF17" s="37"/>
    </row>
    <row r="18" spans="2:32" ht="15.75" thickBot="1">
      <c r="B18" s="45" t="s">
        <v>23</v>
      </c>
      <c r="C18" s="107">
        <v>1.61</v>
      </c>
      <c r="D18" s="108">
        <f>D3*C18/100</f>
        <v>453074.57193600008</v>
      </c>
      <c r="E18" s="8"/>
      <c r="F18" s="9"/>
      <c r="G18" s="37" t="s">
        <v>69</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2:32" ht="15" thickBot="1">
      <c r="B19" s="45" t="s">
        <v>24</v>
      </c>
      <c r="C19" s="107">
        <v>0.08</v>
      </c>
      <c r="D19" s="108">
        <f>D3*C19/100</f>
        <v>22513.022208000002</v>
      </c>
      <c r="E19" s="8"/>
      <c r="F19" s="9"/>
      <c r="G19" t="s">
        <v>47</v>
      </c>
      <c r="P19" s="37"/>
      <c r="Q19" s="37"/>
      <c r="R19" s="37"/>
      <c r="S19" s="37"/>
      <c r="T19" s="37"/>
      <c r="U19" s="37"/>
      <c r="V19" s="37"/>
      <c r="W19" s="37"/>
      <c r="X19" s="37"/>
      <c r="Y19" s="37"/>
      <c r="Z19" s="37"/>
    </row>
    <row r="20" spans="2:32" ht="15.75" thickBot="1">
      <c r="B20" s="45" t="s">
        <v>25</v>
      </c>
      <c r="C20" s="107">
        <v>4.9800000000000004</v>
      </c>
      <c r="D20" s="108">
        <f>D3*C20/100</f>
        <v>1401435.6324480004</v>
      </c>
      <c r="E20" s="8"/>
      <c r="F20" s="9"/>
      <c r="G20" t="s">
        <v>70</v>
      </c>
    </row>
    <row r="21" spans="2:32" ht="15" thickBot="1">
      <c r="B21" s="45" t="s">
        <v>26</v>
      </c>
      <c r="C21" s="107">
        <v>9.75</v>
      </c>
      <c r="D21" s="108">
        <f>D3*C21/100</f>
        <v>2743774.5816000002</v>
      </c>
      <c r="E21" s="8"/>
      <c r="F21" s="9"/>
    </row>
    <row r="22" spans="2:32" ht="15" thickBot="1">
      <c r="B22" s="41" t="s">
        <v>27</v>
      </c>
      <c r="C22" s="109">
        <v>0.31</v>
      </c>
      <c r="D22" s="104">
        <f>D3*C22/100</f>
        <v>87237.961056000015</v>
      </c>
      <c r="E22" s="8"/>
      <c r="F22" s="9"/>
    </row>
    <row r="23" spans="2:32" ht="15" thickBot="1">
      <c r="B23" s="43" t="s">
        <v>28</v>
      </c>
      <c r="C23" s="105">
        <v>49.51</v>
      </c>
      <c r="D23" s="106">
        <f>D3*C23/100</f>
        <v>13932746.618975999</v>
      </c>
      <c r="E23" s="8"/>
      <c r="F23" s="9"/>
    </row>
    <row r="24" spans="2:32" ht="15" thickBot="1">
      <c r="B24" s="45" t="s">
        <v>29</v>
      </c>
      <c r="C24" s="107">
        <v>0</v>
      </c>
      <c r="D24" s="108">
        <f>D3*C24/100</f>
        <v>0</v>
      </c>
      <c r="E24" s="8"/>
      <c r="F24" s="9"/>
    </row>
    <row r="25" spans="2:32" ht="15" thickBot="1">
      <c r="B25" s="45" t="s">
        <v>30</v>
      </c>
      <c r="C25" s="107">
        <v>5.0000000000000001E-3</v>
      </c>
      <c r="D25" s="108">
        <f>D3*C25/100</f>
        <v>1407.0638880000001</v>
      </c>
      <c r="E25" s="8"/>
      <c r="F25" s="9"/>
    </row>
    <row r="26" spans="2:32" ht="15" thickBot="1">
      <c r="B26" s="45" t="s">
        <v>31</v>
      </c>
      <c r="C26" s="107">
        <v>1.0900000000000001</v>
      </c>
      <c r="D26" s="108">
        <f>D3*C26/100</f>
        <v>306739.92758400005</v>
      </c>
      <c r="E26" s="8"/>
      <c r="F26" s="9"/>
    </row>
    <row r="27" spans="2:32" ht="15" thickBot="1">
      <c r="B27" s="45" t="s">
        <v>32</v>
      </c>
      <c r="C27" s="107">
        <v>3.5</v>
      </c>
      <c r="D27" s="108">
        <f>D3*C27/100</f>
        <v>984944.72160000016</v>
      </c>
      <c r="E27" s="81"/>
      <c r="F27" s="82"/>
      <c r="G27" s="36"/>
      <c r="H27" s="36"/>
      <c r="I27" s="36"/>
    </row>
    <row r="28" spans="2:32" ht="15" thickBot="1">
      <c r="B28" s="41" t="s">
        <v>33</v>
      </c>
      <c r="C28" s="109">
        <v>0</v>
      </c>
      <c r="D28" s="104">
        <f>D3*C28/100</f>
        <v>0</v>
      </c>
      <c r="E28" s="81"/>
      <c r="F28" s="83"/>
      <c r="G28" s="36"/>
      <c r="H28" s="36"/>
      <c r="I28" s="36"/>
    </row>
    <row r="29" spans="2:32" ht="15" thickBot="1">
      <c r="B29" s="41" t="s">
        <v>34</v>
      </c>
      <c r="C29" s="109">
        <v>2.33</v>
      </c>
      <c r="D29" s="104">
        <f>D3*C29/100</f>
        <v>655691.77180800005</v>
      </c>
      <c r="E29" s="81"/>
      <c r="F29" s="84"/>
      <c r="G29" s="36"/>
      <c r="H29" s="36"/>
      <c r="I29" s="36"/>
    </row>
    <row r="30" spans="2:32" ht="15" thickBot="1">
      <c r="B30" s="43" t="s">
        <v>35</v>
      </c>
      <c r="C30" s="105">
        <v>0.43</v>
      </c>
      <c r="D30" s="106">
        <f>D3*C30/100</f>
        <v>121007.49436800001</v>
      </c>
      <c r="E30" s="81"/>
      <c r="F30" s="81"/>
      <c r="G30" s="36"/>
      <c r="H30" s="36"/>
      <c r="I30" s="36"/>
    </row>
    <row r="31" spans="2:32" ht="15" thickBot="1">
      <c r="B31" s="47"/>
      <c r="C31" s="103"/>
      <c r="D31" s="104"/>
      <c r="E31" s="85"/>
      <c r="F31" s="81"/>
      <c r="G31" s="36"/>
      <c r="H31" s="36"/>
      <c r="I31" s="36"/>
    </row>
    <row r="32" spans="2:32" ht="15.75" thickBot="1">
      <c r="B32" s="41" t="s">
        <v>8</v>
      </c>
      <c r="C32" s="103">
        <f t="shared" ref="C32:D32" si="0">SUM(C7:C31)</f>
        <v>100.00000000000001</v>
      </c>
      <c r="D32" s="116">
        <f t="shared" si="0"/>
        <v>28141277.759999998</v>
      </c>
      <c r="E32" s="86"/>
      <c r="F32" s="85"/>
      <c r="G32" s="36"/>
      <c r="H32" s="36"/>
      <c r="I32" s="36"/>
    </row>
    <row r="33" spans="2:9" ht="15" thickBot="1">
      <c r="B33" s="41"/>
      <c r="C33" s="103"/>
      <c r="D33" s="117"/>
      <c r="E33" s="36"/>
      <c r="F33" s="36"/>
      <c r="G33" s="36"/>
      <c r="H33" s="36"/>
      <c r="I33" s="36"/>
    </row>
    <row r="34" spans="2:9" ht="15" thickBot="1">
      <c r="B34" s="41" t="s">
        <v>38</v>
      </c>
      <c r="C34" s="103"/>
      <c r="D34" s="117"/>
      <c r="E34" s="36"/>
      <c r="F34" s="36"/>
      <c r="G34" s="36"/>
      <c r="H34" s="36"/>
      <c r="I34" s="36"/>
    </row>
    <row r="35" spans="2:9" ht="15" thickBot="1">
      <c r="B35" s="43" t="s">
        <v>39</v>
      </c>
      <c r="C35" s="105"/>
      <c r="D35" s="106">
        <f>D12+D14+D15+D23+D30</f>
        <v>20551575.148128003</v>
      </c>
      <c r="E35" s="85"/>
      <c r="F35" s="36"/>
      <c r="G35" s="36"/>
      <c r="H35" s="36"/>
      <c r="I35" s="36"/>
    </row>
    <row r="36" spans="2:9" ht="15" thickBot="1">
      <c r="B36" s="41" t="s">
        <v>40</v>
      </c>
      <c r="C36" s="103"/>
      <c r="D36" s="104">
        <f>D7+D8+D9+D10+D11+D13+D16+D17+D18+D19+D20+D21+D22+D24+D25+D26+D27+D28+D29</f>
        <v>7589702.6118720006</v>
      </c>
      <c r="E36" s="85"/>
      <c r="F36" s="36"/>
      <c r="G36" s="36"/>
      <c r="H36" s="36"/>
      <c r="I36" s="36"/>
    </row>
    <row r="37" spans="2:9" ht="15.75" thickBot="1">
      <c r="B37" s="41" t="s">
        <v>8</v>
      </c>
      <c r="C37" s="103"/>
      <c r="D37" s="116">
        <f>SUM(D35:D36)</f>
        <v>28141277.760000005</v>
      </c>
      <c r="E37" s="86"/>
      <c r="F37" s="36"/>
      <c r="G37" s="36"/>
      <c r="H37" s="36"/>
      <c r="I37" s="36"/>
    </row>
    <row r="38" spans="2:9" ht="15.75" thickBot="1">
      <c r="B38" s="41"/>
      <c r="C38" s="103"/>
      <c r="D38" s="116"/>
      <c r="E38" s="86"/>
      <c r="F38" s="36"/>
      <c r="G38" s="36"/>
      <c r="H38" s="36"/>
      <c r="I38" s="36"/>
    </row>
    <row r="39" spans="2:9" ht="15.75" thickBot="1">
      <c r="B39" s="41"/>
      <c r="C39" s="103"/>
      <c r="D39" s="116"/>
      <c r="E39" s="86"/>
      <c r="F39" s="36"/>
      <c r="G39" s="36"/>
      <c r="H39" s="36"/>
      <c r="I39" s="36"/>
    </row>
    <row r="40" spans="2:9" ht="15.75" thickBot="1">
      <c r="B40" s="41"/>
      <c r="C40" s="110" t="s">
        <v>64</v>
      </c>
      <c r="D40" s="116" t="s">
        <v>65</v>
      </c>
      <c r="E40" s="86"/>
      <c r="F40" s="87"/>
      <c r="G40" s="36"/>
      <c r="H40" s="36"/>
      <c r="I40" s="36"/>
    </row>
    <row r="41" spans="2:9" ht="29.25" thickBot="1">
      <c r="B41" s="58" t="s">
        <v>59</v>
      </c>
      <c r="C41" s="105">
        <f>D41/D32*100</f>
        <v>73.030000000000015</v>
      </c>
      <c r="D41" s="111">
        <f>D12+D14+D15+D23+D30</f>
        <v>20551575.148128003</v>
      </c>
      <c r="E41" s="86"/>
      <c r="F41" s="88"/>
      <c r="G41" s="36"/>
      <c r="H41" s="89"/>
      <c r="I41" s="36"/>
    </row>
    <row r="42" spans="2:9" ht="15.75" thickBot="1">
      <c r="B42" s="59" t="s">
        <v>61</v>
      </c>
      <c r="C42" s="112">
        <f>D42/D32*100</f>
        <v>21.595000000000002</v>
      </c>
      <c r="D42" s="113">
        <f>D16+D17+D18+D19+D20+D21+D24+D25+D26+D27</f>
        <v>6077108.9322720002</v>
      </c>
      <c r="E42" s="86"/>
      <c r="F42" s="88"/>
      <c r="G42" s="36"/>
      <c r="H42" s="89"/>
      <c r="I42" s="36"/>
    </row>
    <row r="43" spans="2:9" ht="15.75" thickBot="1">
      <c r="B43" s="52" t="s">
        <v>62</v>
      </c>
      <c r="C43" s="114">
        <f>D43/D32*100</f>
        <v>5.3750000000000009</v>
      </c>
      <c r="D43" s="115">
        <f>D11+D13+D22+D28+D29+D7+D8+D9+D10</f>
        <v>1512593.6796000001</v>
      </c>
      <c r="E43" s="86"/>
      <c r="F43" s="88"/>
      <c r="G43" s="36"/>
      <c r="H43" s="89"/>
      <c r="I43" s="36"/>
    </row>
    <row r="44" spans="2:9" ht="15.75" thickTop="1">
      <c r="C44">
        <f t="shared" ref="C44:D44" si="1">SUM(C41:C43)</f>
        <v>100.00000000000001</v>
      </c>
      <c r="D44" s="10">
        <f t="shared" si="1"/>
        <v>28141277.760000005</v>
      </c>
      <c r="E44" s="86"/>
      <c r="F44" s="88"/>
      <c r="G44" s="36"/>
      <c r="H44" s="89"/>
      <c r="I44" s="36"/>
    </row>
    <row r="45" spans="2:9" ht="15">
      <c r="D45" s="10"/>
      <c r="E45" s="10"/>
    </row>
    <row r="46" spans="2:9" ht="15">
      <c r="F46" s="10">
        <f>E44/D44*100</f>
        <v>0</v>
      </c>
    </row>
  </sheetData>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48"/>
  <sheetViews>
    <sheetView topLeftCell="P1" workbookViewId="0">
      <selection activeCell="AI9" sqref="AI9"/>
    </sheetView>
  </sheetViews>
  <sheetFormatPr defaultRowHeight="14.25"/>
  <cols>
    <col min="2" max="2" width="34.125" customWidth="1"/>
    <col min="3" max="3" width="7.625" customWidth="1"/>
    <col min="4" max="4" width="12.25" customWidth="1"/>
    <col min="6" max="6" width="7.375" customWidth="1"/>
    <col min="7" max="7" width="8" customWidth="1"/>
    <col min="8" max="8" width="7" customWidth="1"/>
    <col min="9" max="9" width="7.75" customWidth="1"/>
    <col min="10" max="10" width="8.125" customWidth="1"/>
    <col min="11" max="11" width="8.25" customWidth="1"/>
    <col min="12" max="12" width="7.875" customWidth="1"/>
    <col min="13" max="13" width="8.25" customWidth="1"/>
    <col min="14" max="14" width="7.75" customWidth="1"/>
    <col min="15" max="15" width="7.25" customWidth="1"/>
    <col min="16" max="16" width="7.375" customWidth="1"/>
    <col min="17" max="17" width="8.125" customWidth="1"/>
    <col min="18" max="18" width="8.25" customWidth="1"/>
    <col min="19" max="19" width="9" customWidth="1"/>
    <col min="20" max="20" width="8.125" customWidth="1"/>
    <col min="21" max="21" width="8" customWidth="1"/>
    <col min="22" max="22" width="8.25" customWidth="1"/>
    <col min="23" max="23" width="8.875" customWidth="1"/>
  </cols>
  <sheetData>
    <row r="3" spans="2:34">
      <c r="B3" t="s">
        <v>104</v>
      </c>
    </row>
    <row r="4" spans="2:34" ht="15.75" thickBot="1">
      <c r="B4" s="31" t="s">
        <v>10</v>
      </c>
      <c r="C4" s="4"/>
    </row>
    <row r="5" spans="2:34" ht="16.5" thickTop="1" thickBot="1">
      <c r="B5" s="38" t="s">
        <v>9</v>
      </c>
      <c r="C5" s="39">
        <v>1</v>
      </c>
      <c r="D5" s="40">
        <v>37775590.590000004</v>
      </c>
      <c r="E5" s="10"/>
      <c r="F5" s="6"/>
    </row>
    <row r="6" spans="2:34" ht="15" thickBot="1">
      <c r="B6" s="41" t="s">
        <v>12</v>
      </c>
      <c r="C6" s="103"/>
      <c r="D6" s="104"/>
      <c r="E6" s="5"/>
      <c r="F6" s="6"/>
      <c r="G6" t="s">
        <v>105</v>
      </c>
    </row>
    <row r="7" spans="2:34" ht="81.75" thickBot="1">
      <c r="B7" s="41"/>
      <c r="C7" s="103"/>
      <c r="D7" s="104"/>
      <c r="E7" s="5"/>
      <c r="F7" s="6"/>
      <c r="G7" s="12" t="s">
        <v>78</v>
      </c>
      <c r="H7" s="12" t="s">
        <v>43</v>
      </c>
      <c r="I7" s="12" t="s">
        <v>48</v>
      </c>
      <c r="J7" s="13" t="s">
        <v>74</v>
      </c>
      <c r="K7" s="13" t="s">
        <v>44</v>
      </c>
      <c r="L7" s="13" t="s">
        <v>75</v>
      </c>
      <c r="M7" s="13" t="s">
        <v>73</v>
      </c>
      <c r="N7" s="13" t="s">
        <v>76</v>
      </c>
      <c r="O7" s="14" t="s">
        <v>0</v>
      </c>
      <c r="P7" s="14" t="s">
        <v>44</v>
      </c>
      <c r="Q7" s="14" t="s">
        <v>72</v>
      </c>
      <c r="R7" s="14" t="s">
        <v>63</v>
      </c>
      <c r="S7" s="14" t="s">
        <v>76</v>
      </c>
      <c r="T7" s="15" t="s">
        <v>1</v>
      </c>
      <c r="U7" s="15" t="s">
        <v>45</v>
      </c>
      <c r="V7" s="15" t="s">
        <v>72</v>
      </c>
      <c r="W7" s="15" t="s">
        <v>63</v>
      </c>
      <c r="X7" s="15" t="s">
        <v>76</v>
      </c>
      <c r="Y7" s="16" t="s">
        <v>2</v>
      </c>
      <c r="Z7" s="16" t="s">
        <v>44</v>
      </c>
      <c r="AA7" s="16" t="s">
        <v>72</v>
      </c>
      <c r="AB7" s="16" t="s">
        <v>63</v>
      </c>
      <c r="AC7" s="16" t="s">
        <v>76</v>
      </c>
      <c r="AD7" s="17" t="s">
        <v>58</v>
      </c>
      <c r="AE7" s="17" t="s">
        <v>44</v>
      </c>
      <c r="AF7" s="17" t="s">
        <v>72</v>
      </c>
      <c r="AG7" s="17" t="s">
        <v>77</v>
      </c>
      <c r="AH7" s="17" t="s">
        <v>76</v>
      </c>
    </row>
    <row r="8" spans="2:34" ht="45.75" thickBot="1">
      <c r="B8" s="41"/>
      <c r="C8" s="103"/>
      <c r="D8" s="104"/>
      <c r="E8" s="5"/>
      <c r="F8" s="6"/>
      <c r="G8" s="12"/>
      <c r="H8" s="65"/>
      <c r="I8" s="65"/>
      <c r="J8" s="71" t="s">
        <v>82</v>
      </c>
      <c r="K8" s="70" t="s">
        <v>80</v>
      </c>
      <c r="L8" s="70" t="s">
        <v>81</v>
      </c>
      <c r="M8" s="72"/>
      <c r="N8" s="72"/>
      <c r="O8" s="71" t="s">
        <v>82</v>
      </c>
      <c r="P8" s="70" t="s">
        <v>80</v>
      </c>
      <c r="Q8" s="70" t="s">
        <v>81</v>
      </c>
      <c r="R8" s="66"/>
      <c r="S8" s="66"/>
      <c r="T8" s="71" t="s">
        <v>82</v>
      </c>
      <c r="U8" s="70" t="s">
        <v>80</v>
      </c>
      <c r="V8" s="70" t="s">
        <v>81</v>
      </c>
      <c r="W8" s="67"/>
      <c r="X8" s="67"/>
      <c r="Y8" s="71" t="s">
        <v>82</v>
      </c>
      <c r="Z8" s="70" t="s">
        <v>80</v>
      </c>
      <c r="AA8" s="70" t="s">
        <v>81</v>
      </c>
      <c r="AB8" s="68"/>
      <c r="AC8" s="68"/>
      <c r="AD8" s="71" t="s">
        <v>82</v>
      </c>
      <c r="AE8" s="70" t="s">
        <v>80</v>
      </c>
      <c r="AF8" s="70" t="s">
        <v>81</v>
      </c>
      <c r="AG8" s="69"/>
      <c r="AH8" s="69"/>
    </row>
    <row r="9" spans="2:34" ht="15" thickBot="1">
      <c r="B9" s="73" t="s">
        <v>11</v>
      </c>
      <c r="C9" s="101">
        <v>0.92</v>
      </c>
      <c r="D9" s="102">
        <f>D5*C9/100</f>
        <v>347535.43342800008</v>
      </c>
      <c r="E9" s="5"/>
      <c r="F9" s="6"/>
      <c r="G9" s="18"/>
      <c r="H9" s="19">
        <f>D37</f>
        <v>23698516.756636504</v>
      </c>
      <c r="I9" s="19">
        <f>H9/5</f>
        <v>4739703.351327301</v>
      </c>
      <c r="J9" s="20">
        <f>I9*2</f>
        <v>9479406.702654602</v>
      </c>
      <c r="K9" s="20">
        <f>D38</f>
        <v>14077073.833363499</v>
      </c>
      <c r="L9" s="20">
        <f>(D44/1.5)+D45</f>
        <v>10113784.787296001</v>
      </c>
      <c r="M9" s="26">
        <f>SUM(J9:K9)</f>
        <v>23556480.536018103</v>
      </c>
      <c r="N9" s="26">
        <f>J9+L9</f>
        <v>19593191.489950605</v>
      </c>
      <c r="O9" s="21">
        <f>I9*2.5</f>
        <v>11849258.378318252</v>
      </c>
      <c r="P9" s="21">
        <f>D38</f>
        <v>14077073.833363499</v>
      </c>
      <c r="Q9" s="21">
        <f>(D44/1.5)+D45</f>
        <v>10113784.787296001</v>
      </c>
      <c r="R9" s="27">
        <f>SUM(O9:P9)</f>
        <v>25926332.211681753</v>
      </c>
      <c r="S9" s="27">
        <f>O9+Q9</f>
        <v>21963043.165614255</v>
      </c>
      <c r="T9" s="22">
        <f>I9*3.5</f>
        <v>16588961.729645554</v>
      </c>
      <c r="U9" s="22">
        <f>D38</f>
        <v>14077073.833363499</v>
      </c>
      <c r="V9" s="22">
        <f>(D44/1.5)+D45</f>
        <v>10113784.787296001</v>
      </c>
      <c r="W9" s="28">
        <f>SUM(T9:U9)</f>
        <v>30666035.563009053</v>
      </c>
      <c r="X9" s="28">
        <f>T9+V9</f>
        <v>26702746.516941555</v>
      </c>
      <c r="Y9" s="23">
        <f>I9*4.5</f>
        <v>21328665.080972854</v>
      </c>
      <c r="Z9" s="23">
        <f>D38</f>
        <v>14077073.833363499</v>
      </c>
      <c r="AA9" s="23">
        <f>(D44/1.5)+D45</f>
        <v>10113784.787296001</v>
      </c>
      <c r="AB9" s="29">
        <f>SUM(Y9:Z9)</f>
        <v>35405738.914336354</v>
      </c>
      <c r="AC9" s="29">
        <f>Y9+AA9</f>
        <v>31442449.868268855</v>
      </c>
      <c r="AD9" s="24">
        <f>I9*5</f>
        <v>23698516.756636504</v>
      </c>
      <c r="AE9" s="24">
        <f>D38</f>
        <v>14077073.833363499</v>
      </c>
      <c r="AF9" s="24">
        <f>(D44/1.5)+D45</f>
        <v>10113784.787296001</v>
      </c>
      <c r="AG9" s="57">
        <f>SUM(AD9:AE9)</f>
        <v>37775590.590000004</v>
      </c>
      <c r="AH9" s="30">
        <f>AD9+AF9</f>
        <v>33812301.543932505</v>
      </c>
    </row>
    <row r="10" spans="2:34" ht="15" thickBot="1">
      <c r="B10" s="73" t="s">
        <v>13</v>
      </c>
      <c r="C10" s="101">
        <v>0</v>
      </c>
      <c r="D10" s="102">
        <f>D5*C10/100</f>
        <v>0</v>
      </c>
      <c r="E10" s="5"/>
      <c r="F10" s="6"/>
      <c r="G10" s="25" t="s">
        <v>4</v>
      </c>
      <c r="H10" s="19"/>
      <c r="I10" s="19"/>
      <c r="J10" s="20">
        <f>J9*2</f>
        <v>18958813.405309204</v>
      </c>
      <c r="K10" s="20">
        <f>(K9-D9-D10)*2+(D9+D10)</f>
        <v>27806612.233298998</v>
      </c>
      <c r="L10" s="20">
        <f>(L9-D9-D10)*2+(D9+D10)</f>
        <v>19880034.141164001</v>
      </c>
      <c r="M10" s="26">
        <f>SUM(J10:K10)</f>
        <v>46765425.638608202</v>
      </c>
      <c r="N10" s="26">
        <f>J10+L10</f>
        <v>38838847.546473205</v>
      </c>
      <c r="O10" s="21">
        <f>O9*2</f>
        <v>23698516.756636504</v>
      </c>
      <c r="P10" s="21">
        <f>(P9-D9-D10)*2+(D9+D10)</f>
        <v>27806612.233298998</v>
      </c>
      <c r="Q10" s="21">
        <f>(Q9-D9-D10)*2+(D9+D10)</f>
        <v>19880034.141164001</v>
      </c>
      <c r="R10" s="27">
        <f>SUM(O10:P10)</f>
        <v>51505128.989935502</v>
      </c>
      <c r="S10" s="27">
        <f>O10+Q10</f>
        <v>43578550.897800505</v>
      </c>
      <c r="T10" s="22">
        <f>T9*2</f>
        <v>33177923.459291108</v>
      </c>
      <c r="U10" s="22">
        <f>(U9-D9-D10)*2+(D9+D10)</f>
        <v>27806612.233298998</v>
      </c>
      <c r="V10" s="22">
        <f>(V9-D9-D10)*2+(D9+D10)</f>
        <v>19880034.141164001</v>
      </c>
      <c r="W10" s="28">
        <f>SUM(T10:U10)</f>
        <v>60984535.692590103</v>
      </c>
      <c r="X10" s="28">
        <f>T10+V10</f>
        <v>53057957.600455105</v>
      </c>
      <c r="Y10" s="23">
        <f>Y9*2</f>
        <v>42657330.161945708</v>
      </c>
      <c r="Z10" s="23">
        <f>(Z9-D9-D10)*2+(D9+D10)</f>
        <v>27806612.233298998</v>
      </c>
      <c r="AA10" s="23">
        <f>(AA9-D9-D10)*2+(D9+D10)</f>
        <v>19880034.141164001</v>
      </c>
      <c r="AB10" s="29">
        <f>SUM(Y10:Z10)</f>
        <v>70463942.395244703</v>
      </c>
      <c r="AC10" s="29">
        <f>Y10+AA10</f>
        <v>62537364.303109705</v>
      </c>
      <c r="AD10" s="24">
        <f>AD9*2</f>
        <v>47397033.513273008</v>
      </c>
      <c r="AE10" s="24">
        <f>(AE9-D9-D10)*2+(D9+D10)</f>
        <v>27806612.233298998</v>
      </c>
      <c r="AF10" s="24">
        <f>(AF9-D9-D10)*2+(D9+D10)</f>
        <v>19880034.141164001</v>
      </c>
      <c r="AG10" s="30">
        <f>SUM(AD10:AE10)</f>
        <v>75203645.746572003</v>
      </c>
      <c r="AH10" s="30">
        <f>AD10+AF10</f>
        <v>67277067.654437006</v>
      </c>
    </row>
    <row r="11" spans="2:34" ht="15" thickBot="1">
      <c r="B11" s="41" t="s">
        <v>14</v>
      </c>
      <c r="C11" s="103">
        <v>0.01</v>
      </c>
      <c r="D11" s="104">
        <f>D5*C11/100</f>
        <v>3777.5590590000006</v>
      </c>
      <c r="E11" s="5"/>
      <c r="F11" s="6"/>
      <c r="G11" s="25" t="s">
        <v>5</v>
      </c>
      <c r="H11" s="19"/>
      <c r="I11" s="19"/>
      <c r="J11" s="20">
        <f>J9*3</f>
        <v>28438220.107963808</v>
      </c>
      <c r="K11" s="20">
        <f>(K9-D9-D10)*3+(D9+D10)</f>
        <v>41536150.633234493</v>
      </c>
      <c r="L11" s="20">
        <f>(L9-D9-D10)*3+(D9+D10)</f>
        <v>29646283.495032001</v>
      </c>
      <c r="M11" s="26">
        <f>SUM(J11:K11)</f>
        <v>69974370.741198301</v>
      </c>
      <c r="N11" s="26">
        <f>J11+L11</f>
        <v>58084503.602995813</v>
      </c>
      <c r="O11" s="21">
        <f>O9*3</f>
        <v>35547775.134954758</v>
      </c>
      <c r="P11" s="21">
        <f>(P9-D9-D10)*3+(D9+D10)</f>
        <v>41536150.633234493</v>
      </c>
      <c r="Q11" s="21">
        <f>(Q9-D9-D10)*3+(D9+D10)</f>
        <v>29646283.495032001</v>
      </c>
      <c r="R11" s="27">
        <f>SUM(O11:P11)</f>
        <v>77083925.768189251</v>
      </c>
      <c r="S11" s="27">
        <f>O11+Q11</f>
        <v>65194058.629986763</v>
      </c>
      <c r="T11" s="22">
        <f>T9*3</f>
        <v>49766885.188936666</v>
      </c>
      <c r="U11" s="22">
        <f>(U9-D9-D10)*3+(D9+D10)</f>
        <v>41536150.633234493</v>
      </c>
      <c r="V11" s="22">
        <f>(V9-D9-D10)*3+(D9+D10)</f>
        <v>29646283.495032001</v>
      </c>
      <c r="W11" s="28">
        <f>SUM(T11:U11)</f>
        <v>91303035.822171152</v>
      </c>
      <c r="X11" s="28">
        <f>T11+V11</f>
        <v>79413168.683968663</v>
      </c>
      <c r="Y11" s="23">
        <f>Y9*3</f>
        <v>63985995.242918566</v>
      </c>
      <c r="Z11" s="23">
        <f>(Z9-D9-D10)*3+(D9+D10)</f>
        <v>41536150.633234493</v>
      </c>
      <c r="AA11" s="23">
        <f>(AA9-D9-D10)*3+(D9+D10)</f>
        <v>29646283.495032001</v>
      </c>
      <c r="AB11" s="29">
        <f>SUM(Y11:Z11)</f>
        <v>105522145.87615305</v>
      </c>
      <c r="AC11" s="29">
        <f>Y11+AA11</f>
        <v>93632278.737950563</v>
      </c>
      <c r="AD11" s="24">
        <f>AD9*3</f>
        <v>71095550.269909516</v>
      </c>
      <c r="AE11" s="24">
        <f>(AE9-D9-D10)*3+(D9+D10)</f>
        <v>41536150.633234493</v>
      </c>
      <c r="AF11" s="24">
        <f>(AF9-D9-D10)*3+(D9+D10)</f>
        <v>29646283.495032001</v>
      </c>
      <c r="AG11" s="30">
        <f>SUM(AD11:AE11)</f>
        <v>112631700.903144</v>
      </c>
      <c r="AH11" s="30">
        <f>AD11+AF11</f>
        <v>100741833.76494151</v>
      </c>
    </row>
    <row r="12" spans="2:34" ht="15" thickBot="1">
      <c r="B12" s="41" t="s">
        <v>15</v>
      </c>
      <c r="C12" s="103">
        <v>0</v>
      </c>
      <c r="D12" s="104">
        <f>D5*C12/100</f>
        <v>0</v>
      </c>
      <c r="E12" s="5"/>
      <c r="F12" s="6"/>
      <c r="G12" s="25" t="s">
        <v>6</v>
      </c>
      <c r="H12" s="19"/>
      <c r="I12" s="19"/>
      <c r="J12" s="20">
        <f>J9*4</f>
        <v>37917626.810618408</v>
      </c>
      <c r="K12" s="20">
        <f>(K9-D9-D10)*4+(D9+D10)</f>
        <v>55265689.033169992</v>
      </c>
      <c r="L12" s="20">
        <f>(L9-D9-D10)*4+(D9+D10)</f>
        <v>39412532.848899998</v>
      </c>
      <c r="M12" s="26">
        <f>SUM(J12:K12)</f>
        <v>93183315.8437884</v>
      </c>
      <c r="N12" s="26">
        <f>J12+L12</f>
        <v>77330159.659518406</v>
      </c>
      <c r="O12" s="21">
        <f>O9*4</f>
        <v>47397033.513273008</v>
      </c>
      <c r="P12" s="21">
        <f>(P9-D9-D10)*4+(D9+D10)</f>
        <v>55265689.033169992</v>
      </c>
      <c r="Q12" s="21">
        <f>(Q9-D9-D10)*4+(D9+D10)</f>
        <v>39412532.848899998</v>
      </c>
      <c r="R12" s="27">
        <f>SUM(O12:P12)</f>
        <v>102662722.546443</v>
      </c>
      <c r="S12" s="27">
        <f>O12+Q12</f>
        <v>86809566.362173006</v>
      </c>
      <c r="T12" s="22">
        <f>T9*4</f>
        <v>66355846.918582216</v>
      </c>
      <c r="U12" s="22">
        <f>(U9-D9-D10)*4+(D9+D10)</f>
        <v>55265689.033169992</v>
      </c>
      <c r="V12" s="22">
        <f>(V9-D9-D10)*4+(D9+D10)</f>
        <v>39412532.848899998</v>
      </c>
      <c r="W12" s="28">
        <f>SUM(T12:U12)</f>
        <v>121621535.95175222</v>
      </c>
      <c r="X12" s="28">
        <f>T12+V12</f>
        <v>105768379.76748222</v>
      </c>
      <c r="Y12" s="23">
        <f>Y9*4</f>
        <v>85314660.323891416</v>
      </c>
      <c r="Z12" s="23">
        <f>(Z9-D9-D10)*4+(D9+D10)</f>
        <v>55265689.033169992</v>
      </c>
      <c r="AA12" s="23">
        <f>(AA9-D9-D10)*4+(D9+D10)</f>
        <v>39412532.848899998</v>
      </c>
      <c r="AB12" s="29">
        <f>SUM(Y12:Z12)</f>
        <v>140580349.35706142</v>
      </c>
      <c r="AC12" s="29">
        <f>Y12+AA12</f>
        <v>124727193.17279142</v>
      </c>
      <c r="AD12" s="24">
        <f>AD9*4</f>
        <v>94794067.026546016</v>
      </c>
      <c r="AE12" s="24">
        <f>(AE9-D9-D10)*4+(D9+D10)</f>
        <v>55265689.033169992</v>
      </c>
      <c r="AF12" s="24">
        <f>(AF9-D9-D10)*4+(D9+D10)</f>
        <v>39412532.848899998</v>
      </c>
      <c r="AG12" s="30">
        <f>SUM(AD12:AE12)</f>
        <v>150059756.05971602</v>
      </c>
      <c r="AH12" s="30">
        <f>AD12+AF12</f>
        <v>134206599.87544602</v>
      </c>
    </row>
    <row r="13" spans="2:34" ht="15" thickBot="1">
      <c r="B13" s="41" t="s">
        <v>16</v>
      </c>
      <c r="C13" s="103">
        <v>0.08</v>
      </c>
      <c r="D13" s="104">
        <f>D5*C13/100</f>
        <v>30220.472472000005</v>
      </c>
      <c r="E13" s="5"/>
      <c r="F13" s="5"/>
      <c r="G13" s="25" t="s">
        <v>7</v>
      </c>
      <c r="H13" s="19"/>
      <c r="I13" s="19"/>
      <c r="J13" s="20">
        <f>J9*5</f>
        <v>47397033.513273008</v>
      </c>
      <c r="K13" s="20">
        <f>(K9-D9-D10)*5+(D9+D10)</f>
        <v>68995227.433105499</v>
      </c>
      <c r="L13" s="20">
        <f>(L9-D9-D10)*5+(D9+D10)</f>
        <v>49178782.202767998</v>
      </c>
      <c r="M13" s="26">
        <f>SUM(J13:K13)</f>
        <v>116392260.9463785</v>
      </c>
      <c r="N13" s="26">
        <f>J13+L13</f>
        <v>96575815.716040999</v>
      </c>
      <c r="O13" s="21">
        <f>O9*5</f>
        <v>59246291.891591258</v>
      </c>
      <c r="P13" s="21">
        <f>(P9-D9-D10)*5+(D9+D10)</f>
        <v>68995227.433105499</v>
      </c>
      <c r="Q13" s="21">
        <f>(Q9-D9-D10)*5+(D9+D10)</f>
        <v>49178782.202767998</v>
      </c>
      <c r="R13" s="27">
        <f>SUM(O13:P13)</f>
        <v>128241519.32469675</v>
      </c>
      <c r="S13" s="27">
        <f>O13+Q13</f>
        <v>108425074.09435925</v>
      </c>
      <c r="T13" s="22">
        <f>T9*5</f>
        <v>82944808.648227766</v>
      </c>
      <c r="U13" s="22">
        <f>(U9-D9-D10)*5+(D9+D10)</f>
        <v>68995227.433105499</v>
      </c>
      <c r="V13" s="22">
        <f>(V9-D9-D10)*5+(D9+D10)</f>
        <v>49178782.202767998</v>
      </c>
      <c r="W13" s="28">
        <f>SUM(T13:U13)</f>
        <v>151940036.08133328</v>
      </c>
      <c r="X13" s="28">
        <f>T13+V13</f>
        <v>132123590.85099576</v>
      </c>
      <c r="Y13" s="23">
        <f>Y9*5</f>
        <v>106643325.40486427</v>
      </c>
      <c r="Z13" s="23">
        <f>(Z9-D9-D10)*5+(D9+D10)</f>
        <v>68995227.433105499</v>
      </c>
      <c r="AA13" s="23">
        <f>(AA9-D9-D10)*5+(D9+D10)</f>
        <v>49178782.202767998</v>
      </c>
      <c r="AB13" s="29">
        <f>SUM(Y13:Z13)</f>
        <v>175638552.83796978</v>
      </c>
      <c r="AC13" s="29">
        <f>Y13+AA13</f>
        <v>155822107.60763228</v>
      </c>
      <c r="AD13" s="24">
        <f>AD9*5</f>
        <v>118492583.78318252</v>
      </c>
      <c r="AE13" s="24">
        <f>(AE9-D9-D10)*5+(D9+D10)</f>
        <v>68995227.433105499</v>
      </c>
      <c r="AF13" s="24">
        <f>(AF9-D9-D10)*5+(D9+D10)</f>
        <v>49178782.202767998</v>
      </c>
      <c r="AG13" s="30">
        <f>SUM(AD13:AE13)</f>
        <v>187487811.21628803</v>
      </c>
      <c r="AH13" s="30">
        <f>AD13+AF13</f>
        <v>167671365.98595053</v>
      </c>
    </row>
    <row r="14" spans="2:34" ht="15" thickBot="1">
      <c r="B14" s="43" t="s">
        <v>17</v>
      </c>
      <c r="C14" s="105">
        <v>2.1800000000000002</v>
      </c>
      <c r="D14" s="106">
        <f>D5*C14/100</f>
        <v>823507.87486200023</v>
      </c>
      <c r="E14" s="8"/>
      <c r="F14" s="9"/>
      <c r="G14" s="25"/>
      <c r="H14" s="19"/>
      <c r="I14" s="19"/>
      <c r="J14" s="20"/>
      <c r="K14" s="20"/>
      <c r="L14" s="20"/>
      <c r="M14" s="26"/>
      <c r="N14" s="26"/>
      <c r="O14" s="21"/>
      <c r="P14" s="21"/>
      <c r="Q14" s="21"/>
      <c r="R14" s="27"/>
      <c r="S14" s="27"/>
      <c r="T14" s="22"/>
      <c r="U14" s="22"/>
      <c r="V14" s="22"/>
      <c r="W14" s="28"/>
      <c r="X14" s="28"/>
      <c r="Y14" s="23"/>
      <c r="Z14" s="23"/>
      <c r="AA14" s="23"/>
      <c r="AB14" s="29"/>
      <c r="AC14" s="29"/>
      <c r="AD14" s="24"/>
      <c r="AE14" s="24"/>
      <c r="AF14" s="24"/>
      <c r="AG14" s="30"/>
      <c r="AH14" s="30"/>
    </row>
    <row r="15" spans="2:34" ht="15" thickBot="1">
      <c r="B15" s="41" t="s">
        <v>18</v>
      </c>
      <c r="C15" s="103">
        <v>0.85</v>
      </c>
      <c r="D15" s="104">
        <f>D5*C15/100</f>
        <v>321092.52001500002</v>
      </c>
      <c r="E15" s="8"/>
      <c r="F15" s="9"/>
    </row>
    <row r="16" spans="2:34" ht="15.75" thickBot="1">
      <c r="B16" s="43" t="s">
        <v>19</v>
      </c>
      <c r="C16" s="105">
        <v>12.11</v>
      </c>
      <c r="D16" s="106">
        <f>D5*C16/100</f>
        <v>4574624.0204490004</v>
      </c>
      <c r="E16" s="8"/>
      <c r="F16" s="9"/>
      <c r="G16" t="s">
        <v>67</v>
      </c>
      <c r="M16" s="32"/>
      <c r="N16" s="32"/>
      <c r="O16" s="32"/>
    </row>
    <row r="17" spans="2:32" ht="15.75" thickBot="1">
      <c r="B17" s="43" t="s">
        <v>20</v>
      </c>
      <c r="C17" s="105">
        <v>0.27500000000000002</v>
      </c>
      <c r="D17" s="106">
        <f>D5*C17/100</f>
        <v>103882.87412250001</v>
      </c>
      <c r="E17" s="8"/>
      <c r="F17" s="9"/>
      <c r="G17" t="s">
        <v>71</v>
      </c>
    </row>
    <row r="18" spans="2:32" ht="15.75" thickBot="1">
      <c r="B18" s="45" t="s">
        <v>21</v>
      </c>
      <c r="C18" s="107">
        <v>0.105</v>
      </c>
      <c r="D18" s="108">
        <f>D5*C18/100</f>
        <v>39664.370119500003</v>
      </c>
      <c r="E18" s="8"/>
      <c r="F18" s="9"/>
      <c r="G18" t="s">
        <v>84</v>
      </c>
    </row>
    <row r="19" spans="2:32" ht="15.75" thickBot="1">
      <c r="B19" s="45" t="s">
        <v>60</v>
      </c>
      <c r="C19" s="107">
        <v>0</v>
      </c>
      <c r="D19" s="108">
        <f>D5*C19/100</f>
        <v>0</v>
      </c>
      <c r="E19" s="8"/>
      <c r="F19" s="9"/>
      <c r="G19" s="31" t="s">
        <v>68</v>
      </c>
      <c r="H19" s="31"/>
      <c r="I19" s="31"/>
      <c r="J19" s="31"/>
      <c r="AA19" s="37"/>
      <c r="AB19" s="37"/>
      <c r="AC19" s="37"/>
      <c r="AD19" s="37"/>
      <c r="AE19" s="37"/>
      <c r="AF19" s="37"/>
    </row>
    <row r="20" spans="2:32" ht="15.75" thickBot="1">
      <c r="B20" s="45" t="s">
        <v>23</v>
      </c>
      <c r="C20" s="107">
        <v>0.52</v>
      </c>
      <c r="D20" s="108">
        <f>D5*C20/100</f>
        <v>196433.07106800002</v>
      </c>
      <c r="E20" s="8"/>
      <c r="F20" s="9"/>
      <c r="G20" s="37" t="s">
        <v>69</v>
      </c>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row>
    <row r="21" spans="2:32" ht="15" thickBot="1">
      <c r="B21" s="45" t="s">
        <v>24</v>
      </c>
      <c r="C21" s="107">
        <v>1.4999999999999999E-2</v>
      </c>
      <c r="D21" s="108">
        <f>D5*C21/100</f>
        <v>5666.3385885000007</v>
      </c>
      <c r="E21" s="8"/>
      <c r="F21" s="9"/>
      <c r="G21" t="s">
        <v>47</v>
      </c>
      <c r="P21" s="37"/>
      <c r="Q21" s="37"/>
      <c r="R21" s="37"/>
      <c r="S21" s="37"/>
      <c r="T21" s="37"/>
      <c r="U21" s="37"/>
      <c r="V21" s="37"/>
      <c r="W21" s="37"/>
      <c r="X21" s="37"/>
      <c r="Y21" s="37"/>
      <c r="Z21" s="37"/>
    </row>
    <row r="22" spans="2:32" ht="15.75" thickBot="1">
      <c r="B22" s="45" t="s">
        <v>25</v>
      </c>
      <c r="C22" s="107">
        <v>1.48</v>
      </c>
      <c r="D22" s="108">
        <f>D5*C22/100</f>
        <v>559078.74073199998</v>
      </c>
      <c r="E22" s="8"/>
      <c r="F22" s="9"/>
      <c r="G22" t="s">
        <v>70</v>
      </c>
    </row>
    <row r="23" spans="2:32" ht="15" thickBot="1">
      <c r="B23" s="45" t="s">
        <v>26</v>
      </c>
      <c r="C23" s="107">
        <v>21.09</v>
      </c>
      <c r="D23" s="108">
        <f>D5*C23/100</f>
        <v>7966872.0554310009</v>
      </c>
      <c r="E23" s="8"/>
      <c r="F23" s="9"/>
    </row>
    <row r="24" spans="2:32" ht="15" thickBot="1">
      <c r="B24" s="41" t="s">
        <v>27</v>
      </c>
      <c r="C24" s="109">
        <v>0.12</v>
      </c>
      <c r="D24" s="104">
        <f>D5*C24/100</f>
        <v>45330.708708000006</v>
      </c>
      <c r="E24" s="8"/>
      <c r="F24" s="9"/>
    </row>
    <row r="25" spans="2:32" ht="15" thickBot="1">
      <c r="B25" s="43" t="s">
        <v>28</v>
      </c>
      <c r="C25" s="105">
        <v>47.67</v>
      </c>
      <c r="D25" s="106">
        <f>D5*C25/100</f>
        <v>18007624.034253001</v>
      </c>
      <c r="E25" s="8"/>
      <c r="F25" s="9"/>
    </row>
    <row r="26" spans="2:32" ht="15" thickBot="1">
      <c r="B26" s="45" t="s">
        <v>29</v>
      </c>
      <c r="C26" s="107">
        <v>0</v>
      </c>
      <c r="D26" s="108">
        <f>D5*C26/100</f>
        <v>0</v>
      </c>
      <c r="E26" s="8"/>
      <c r="F26" s="9"/>
    </row>
    <row r="27" spans="2:32" ht="15" thickBot="1">
      <c r="B27" s="45" t="s">
        <v>30</v>
      </c>
      <c r="C27" s="107">
        <v>3.5000000000000003E-2</v>
      </c>
      <c r="D27" s="108">
        <f>D5*C27/100</f>
        <v>13221.456706500003</v>
      </c>
      <c r="E27" s="8"/>
      <c r="F27" s="9"/>
    </row>
    <row r="28" spans="2:32" ht="15" thickBot="1">
      <c r="B28" s="45" t="s">
        <v>31</v>
      </c>
      <c r="C28" s="107">
        <v>3.56</v>
      </c>
      <c r="D28" s="108">
        <f>D5*C28/100</f>
        <v>1344811.0250040002</v>
      </c>
      <c r="E28" s="8"/>
      <c r="F28" s="9"/>
    </row>
    <row r="29" spans="2:32" ht="15" thickBot="1">
      <c r="B29" s="45" t="s">
        <v>32</v>
      </c>
      <c r="C29" s="107">
        <v>4.67</v>
      </c>
      <c r="D29" s="108">
        <f>D5*C29/100</f>
        <v>1764120.0805530003</v>
      </c>
      <c r="E29" s="81"/>
      <c r="F29" s="82"/>
      <c r="G29" s="36"/>
      <c r="H29" s="36"/>
      <c r="I29" s="36"/>
    </row>
    <row r="30" spans="2:32" ht="15" thickBot="1">
      <c r="B30" s="41" t="s">
        <v>33</v>
      </c>
      <c r="C30" s="109">
        <v>0</v>
      </c>
      <c r="D30" s="104">
        <f>D5*C30/100</f>
        <v>0</v>
      </c>
      <c r="E30" s="81"/>
      <c r="F30" s="83"/>
      <c r="G30" s="36"/>
      <c r="H30" s="36"/>
      <c r="I30" s="36"/>
    </row>
    <row r="31" spans="2:32" ht="15" thickBot="1">
      <c r="B31" s="41" t="s">
        <v>34</v>
      </c>
      <c r="C31" s="109">
        <v>3.81</v>
      </c>
      <c r="D31" s="104">
        <f>D5*C31/100</f>
        <v>1439250.0014790001</v>
      </c>
      <c r="E31" s="81"/>
      <c r="F31" s="84"/>
      <c r="G31" s="36"/>
      <c r="H31" s="36"/>
      <c r="I31" s="36"/>
    </row>
    <row r="32" spans="2:32" ht="15" thickBot="1">
      <c r="B32" s="43" t="s">
        <v>35</v>
      </c>
      <c r="C32" s="105">
        <v>0.5</v>
      </c>
      <c r="D32" s="106">
        <f>D5*C32/100</f>
        <v>188877.95295000001</v>
      </c>
      <c r="E32" s="81"/>
      <c r="F32" s="81"/>
      <c r="G32" s="36"/>
      <c r="H32" s="36"/>
      <c r="I32" s="36"/>
    </row>
    <row r="33" spans="2:9" ht="15" thickBot="1">
      <c r="B33" s="47"/>
      <c r="C33" s="103"/>
      <c r="D33" s="104"/>
      <c r="E33" s="85"/>
      <c r="F33" s="81"/>
      <c r="G33" s="36"/>
      <c r="H33" s="36"/>
      <c r="I33" s="36"/>
    </row>
    <row r="34" spans="2:9" ht="15.75" thickBot="1">
      <c r="B34" s="41" t="s">
        <v>8</v>
      </c>
      <c r="C34" s="103">
        <f t="shared" ref="C34:D34" si="0">SUM(C9:C33)</f>
        <v>100</v>
      </c>
      <c r="D34" s="116">
        <f t="shared" si="0"/>
        <v>37775590.590000011</v>
      </c>
      <c r="E34" s="86"/>
      <c r="F34" s="85"/>
      <c r="G34" s="36"/>
      <c r="H34" s="36"/>
      <c r="I34" s="36"/>
    </row>
    <row r="35" spans="2:9" ht="15" thickBot="1">
      <c r="B35" s="41"/>
      <c r="C35" s="103"/>
      <c r="D35" s="117"/>
      <c r="E35" s="36"/>
      <c r="F35" s="36"/>
      <c r="G35" s="36"/>
      <c r="H35" s="36"/>
      <c r="I35" s="36"/>
    </row>
    <row r="36" spans="2:9" ht="15" thickBot="1">
      <c r="B36" s="41" t="s">
        <v>38</v>
      </c>
      <c r="C36" s="103"/>
      <c r="D36" s="117"/>
      <c r="E36" s="36"/>
      <c r="F36" s="36"/>
      <c r="G36" s="36"/>
      <c r="H36" s="36"/>
      <c r="I36" s="36"/>
    </row>
    <row r="37" spans="2:9" ht="15" thickBot="1">
      <c r="B37" s="43" t="s">
        <v>39</v>
      </c>
      <c r="C37" s="105"/>
      <c r="D37" s="106">
        <f>D14+D16+D17+D25+D32</f>
        <v>23698516.756636504</v>
      </c>
      <c r="E37" s="85"/>
      <c r="F37" s="36"/>
      <c r="G37" s="36"/>
      <c r="H37" s="36"/>
      <c r="I37" s="36"/>
    </row>
    <row r="38" spans="2:9" ht="15" thickBot="1">
      <c r="B38" s="41" t="s">
        <v>40</v>
      </c>
      <c r="C38" s="103"/>
      <c r="D38" s="104">
        <f>D9+D10+D11+D12+D13+D15+D18+D19+D20+D21+D22+D23+D24+D26+D27+D28+D29+D30+D31</f>
        <v>14077073.833363499</v>
      </c>
      <c r="E38" s="85"/>
      <c r="F38" s="36"/>
      <c r="G38" s="36"/>
      <c r="H38" s="36"/>
      <c r="I38" s="36"/>
    </row>
    <row r="39" spans="2:9" ht="15.75" thickBot="1">
      <c r="B39" s="41" t="s">
        <v>8</v>
      </c>
      <c r="C39" s="103"/>
      <c r="D39" s="116">
        <f>SUM(D37:D38)</f>
        <v>37775590.590000004</v>
      </c>
      <c r="E39" s="86"/>
      <c r="F39" s="36"/>
      <c r="G39" s="36"/>
      <c r="H39" s="36"/>
      <c r="I39" s="36"/>
    </row>
    <row r="40" spans="2:9" ht="15.75" thickBot="1">
      <c r="B40" s="41"/>
      <c r="C40" s="103"/>
      <c r="D40" s="116"/>
      <c r="E40" s="86"/>
      <c r="F40" s="36"/>
      <c r="G40" s="36"/>
      <c r="H40" s="36"/>
      <c r="I40" s="36"/>
    </row>
    <row r="41" spans="2:9" ht="15.75" thickBot="1">
      <c r="B41" s="41"/>
      <c r="C41" s="103"/>
      <c r="D41" s="116"/>
      <c r="E41" s="86"/>
      <c r="F41" s="36"/>
      <c r="G41" s="36"/>
      <c r="H41" s="36"/>
      <c r="I41" s="36"/>
    </row>
    <row r="42" spans="2:9" ht="15.75" thickBot="1">
      <c r="B42" s="41"/>
      <c r="C42" s="110" t="s">
        <v>64</v>
      </c>
      <c r="D42" s="116" t="s">
        <v>65</v>
      </c>
      <c r="E42" s="86"/>
      <c r="F42" s="87"/>
      <c r="G42" s="36"/>
      <c r="H42" s="36"/>
      <c r="I42" s="36"/>
    </row>
    <row r="43" spans="2:9" ht="29.25" thickBot="1">
      <c r="B43" s="58" t="s">
        <v>59</v>
      </c>
      <c r="C43" s="105">
        <f>D43/D34*100</f>
        <v>62.734999999999999</v>
      </c>
      <c r="D43" s="111">
        <f>D14+D16+D17+D25+D32</f>
        <v>23698516.756636504</v>
      </c>
      <c r="E43" s="86"/>
      <c r="F43" s="88"/>
      <c r="G43" s="36"/>
      <c r="H43" s="89"/>
      <c r="I43" s="36"/>
    </row>
    <row r="44" spans="2:9" ht="15.75" thickBot="1">
      <c r="B44" s="59" t="s">
        <v>61</v>
      </c>
      <c r="C44" s="112">
        <f>D44/D34*100</f>
        <v>31.474999999999998</v>
      </c>
      <c r="D44" s="113">
        <f>D18+D19+D20+D21+D22+D23+D26+D27+D28+D29</f>
        <v>11889867.138202501</v>
      </c>
      <c r="E44" s="86"/>
      <c r="F44" s="88"/>
      <c r="G44" s="36"/>
      <c r="H44" s="89"/>
      <c r="I44" s="36"/>
    </row>
    <row r="45" spans="2:9" ht="15.75" thickBot="1">
      <c r="B45" s="52" t="s">
        <v>62</v>
      </c>
      <c r="C45" s="114">
        <f>D45/D34*100</f>
        <v>5.7899999999999991</v>
      </c>
      <c r="D45" s="115">
        <f>D13+D15+D24+D30+D31+D9+D10+D11+D12</f>
        <v>2187206.6951610004</v>
      </c>
      <c r="E45" s="86"/>
      <c r="F45" s="88"/>
      <c r="G45" s="36"/>
      <c r="H45" s="89"/>
      <c r="I45" s="36"/>
    </row>
    <row r="46" spans="2:9" ht="15.75" thickTop="1">
      <c r="C46">
        <f t="shared" ref="C46:D46" si="1">SUM(C43:C45)</f>
        <v>100</v>
      </c>
      <c r="D46" s="10">
        <f t="shared" si="1"/>
        <v>37775590.590000004</v>
      </c>
      <c r="E46" s="86"/>
      <c r="F46" s="88"/>
      <c r="G46" s="36"/>
      <c r="H46" s="89"/>
      <c r="I46" s="36"/>
    </row>
    <row r="47" spans="2:9" ht="15">
      <c r="D47" s="10"/>
      <c r="E47" s="10"/>
    </row>
    <row r="48" spans="2:9" ht="15">
      <c r="F48" s="10">
        <f>E46/D46*100</f>
        <v>0</v>
      </c>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47"/>
  <sheetViews>
    <sheetView topLeftCell="P1" workbookViewId="0">
      <selection activeCell="AI8" sqref="AI8"/>
    </sheetView>
  </sheetViews>
  <sheetFormatPr defaultRowHeight="14.25"/>
  <cols>
    <col min="2" max="2" width="37.875" customWidth="1"/>
    <col min="4" max="4" width="12.75" customWidth="1"/>
    <col min="6" max="6" width="7.25" customWidth="1"/>
    <col min="7" max="8" width="7" customWidth="1"/>
    <col min="9" max="9" width="7.375" customWidth="1"/>
    <col min="10" max="11" width="8.75" customWidth="1"/>
    <col min="12" max="12" width="8" customWidth="1"/>
    <col min="13" max="13" width="7.75" customWidth="1"/>
    <col min="14" max="14" width="8.375" customWidth="1"/>
    <col min="15" max="15" width="8.125" customWidth="1"/>
    <col min="16" max="16" width="8" customWidth="1"/>
    <col min="17" max="17" width="8.125" customWidth="1"/>
    <col min="18" max="18" width="8.25" customWidth="1"/>
    <col min="19" max="19" width="8.375" customWidth="1"/>
    <col min="20" max="20" width="8.25" customWidth="1"/>
    <col min="21" max="21" width="8" customWidth="1"/>
    <col min="22" max="22" width="7.375" customWidth="1"/>
    <col min="23" max="23" width="8" customWidth="1"/>
  </cols>
  <sheetData>
    <row r="2" spans="2:34">
      <c r="B2" t="s">
        <v>106</v>
      </c>
    </row>
    <row r="3" spans="2:34" ht="15.75" thickBot="1">
      <c r="B3" s="31" t="s">
        <v>10</v>
      </c>
      <c r="C3" s="4"/>
    </row>
    <row r="4" spans="2:34" ht="16.5" thickTop="1" thickBot="1">
      <c r="B4" s="38" t="s">
        <v>9</v>
      </c>
      <c r="C4" s="39">
        <v>1</v>
      </c>
      <c r="D4" s="40">
        <v>27789309.25</v>
      </c>
      <c r="E4" s="10"/>
      <c r="F4" s="6"/>
    </row>
    <row r="5" spans="2:34" ht="15" thickBot="1">
      <c r="B5" s="41" t="s">
        <v>12</v>
      </c>
      <c r="C5" s="103"/>
      <c r="D5" s="104"/>
      <c r="E5" s="5"/>
      <c r="F5" s="6"/>
      <c r="G5" t="s">
        <v>107</v>
      </c>
    </row>
    <row r="6" spans="2:34" ht="81.75" thickBot="1">
      <c r="B6" s="41"/>
      <c r="C6" s="103"/>
      <c r="D6" s="104"/>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4" ht="45.75" thickBot="1">
      <c r="B7" s="41"/>
      <c r="C7" s="103"/>
      <c r="D7" s="104"/>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4" ht="15" thickBot="1">
      <c r="B8" s="73" t="s">
        <v>11</v>
      </c>
      <c r="C8" s="101">
        <v>0.94</v>
      </c>
      <c r="D8" s="102">
        <f>D4*C8/100</f>
        <v>261219.50695000001</v>
      </c>
      <c r="E8" s="5"/>
      <c r="F8" s="6"/>
      <c r="G8" s="18"/>
      <c r="H8" s="19">
        <f>D36</f>
        <v>15789885.51585</v>
      </c>
      <c r="I8" s="19">
        <f>H8/5</f>
        <v>3157977.10317</v>
      </c>
      <c r="J8" s="20">
        <f>I8*2</f>
        <v>6315954.20634</v>
      </c>
      <c r="K8" s="20">
        <f>D37</f>
        <v>11999423.734150002</v>
      </c>
      <c r="L8" s="20">
        <f>(D43/1.5)+D44</f>
        <v>8689717.0024750009</v>
      </c>
      <c r="M8" s="26">
        <f>SUM(J8:K8)</f>
        <v>18315377.94049</v>
      </c>
      <c r="N8" s="26">
        <f>J8+L8</f>
        <v>15005671.208815001</v>
      </c>
      <c r="O8" s="21">
        <f>I8*2.5</f>
        <v>7894942.757925</v>
      </c>
      <c r="P8" s="21">
        <f>D37</f>
        <v>11999423.734150002</v>
      </c>
      <c r="Q8" s="21">
        <f>(D43/1.5)+D44</f>
        <v>8689717.0024750009</v>
      </c>
      <c r="R8" s="27">
        <f>SUM(O8:P8)</f>
        <v>19894366.492075004</v>
      </c>
      <c r="S8" s="27">
        <f>O8+Q8</f>
        <v>16584659.760400001</v>
      </c>
      <c r="T8" s="22">
        <f>I8*3.5</f>
        <v>11052919.861095</v>
      </c>
      <c r="U8" s="22">
        <f>D37</f>
        <v>11999423.734150002</v>
      </c>
      <c r="V8" s="22">
        <f>(D43/1.5)+D44</f>
        <v>8689717.0024750009</v>
      </c>
      <c r="W8" s="28">
        <f>SUM(T8:U8)</f>
        <v>23052343.595245004</v>
      </c>
      <c r="X8" s="28">
        <f>T8+V8</f>
        <v>19742636.863570001</v>
      </c>
      <c r="Y8" s="23">
        <f>I8*4.5</f>
        <v>14210896.964265</v>
      </c>
      <c r="Z8" s="23">
        <f>D37</f>
        <v>11999423.734150002</v>
      </c>
      <c r="AA8" s="23">
        <f>(D43/1.5)+D44</f>
        <v>8689717.0024750009</v>
      </c>
      <c r="AB8" s="29">
        <f>SUM(Y8:Z8)</f>
        <v>26210320.698415004</v>
      </c>
      <c r="AC8" s="29">
        <f>Y8+AA8</f>
        <v>22900613.966740001</v>
      </c>
      <c r="AD8" s="24">
        <f>I8*5</f>
        <v>15789885.51585</v>
      </c>
      <c r="AE8" s="24">
        <f>D37</f>
        <v>11999423.734150002</v>
      </c>
      <c r="AF8" s="24">
        <f>(D43/1.5)+D44</f>
        <v>8689717.0024750009</v>
      </c>
      <c r="AG8" s="57">
        <f>SUM(AD8:AE8)</f>
        <v>27789309.25</v>
      </c>
      <c r="AH8" s="30">
        <f>AD8+AF8</f>
        <v>24479602.518325001</v>
      </c>
    </row>
    <row r="9" spans="2:34" ht="15" thickBot="1">
      <c r="B9" s="73" t="s">
        <v>13</v>
      </c>
      <c r="C9" s="101">
        <v>0</v>
      </c>
      <c r="D9" s="102">
        <f>D4*C9/100</f>
        <v>0</v>
      </c>
      <c r="E9" s="5"/>
      <c r="F9" s="6"/>
      <c r="G9" s="25" t="s">
        <v>4</v>
      </c>
      <c r="H9" s="19"/>
      <c r="I9" s="19"/>
      <c r="J9" s="20">
        <f>J8*2</f>
        <v>12631908.41268</v>
      </c>
      <c r="K9" s="20">
        <f>(K8-D8-D9)*2+(D8+D9)</f>
        <v>23737627.961350001</v>
      </c>
      <c r="L9" s="20">
        <f>(L8-D8-D9)*2+(D8+D9)</f>
        <v>17118214.498</v>
      </c>
      <c r="M9" s="26">
        <f>SUM(J9:K9)</f>
        <v>36369536.374030001</v>
      </c>
      <c r="N9" s="26">
        <f>J9+L9</f>
        <v>29750122.91068</v>
      </c>
      <c r="O9" s="21">
        <f>O8*2</f>
        <v>15789885.51585</v>
      </c>
      <c r="P9" s="21">
        <f>(P8-D8-D9)*2+(D8+D9)</f>
        <v>23737627.961350001</v>
      </c>
      <c r="Q9" s="21">
        <f>(Q8-D8-D9)*2+(D8+D9)</f>
        <v>17118214.498</v>
      </c>
      <c r="R9" s="27">
        <f>SUM(O9:P9)</f>
        <v>39527513.477200001</v>
      </c>
      <c r="S9" s="27">
        <f>O9+Q9</f>
        <v>32908100.01385</v>
      </c>
      <c r="T9" s="22">
        <f>T8*2</f>
        <v>22105839.72219</v>
      </c>
      <c r="U9" s="22">
        <f>(U8-D8-D9)*2+(D8+D9)</f>
        <v>23737627.961350001</v>
      </c>
      <c r="V9" s="22">
        <f>(V8-D8-D9)*2+(D8+D9)</f>
        <v>17118214.498</v>
      </c>
      <c r="W9" s="28">
        <f>SUM(T9:U9)</f>
        <v>45843467.683540002</v>
      </c>
      <c r="X9" s="28">
        <f>T9+V9</f>
        <v>39224054.220190004</v>
      </c>
      <c r="Y9" s="23">
        <f>Y8*2</f>
        <v>28421793.92853</v>
      </c>
      <c r="Z9" s="23">
        <f>(Z8-D8-D9)*2+(D8+D9)</f>
        <v>23737627.961350001</v>
      </c>
      <c r="AA9" s="23">
        <f>(AA8-D8-D9)*2+(D8+D9)</f>
        <v>17118214.498</v>
      </c>
      <c r="AB9" s="29">
        <f>SUM(Y9:Z9)</f>
        <v>52159421.889880002</v>
      </c>
      <c r="AC9" s="29">
        <f>Y9+AA9</f>
        <v>45540008.426530004</v>
      </c>
      <c r="AD9" s="24">
        <f>AD8*2</f>
        <v>31579771.0317</v>
      </c>
      <c r="AE9" s="24">
        <f>(AE8-D8-D9)*2+(D8+D9)</f>
        <v>23737627.961350001</v>
      </c>
      <c r="AF9" s="24">
        <f>(AF8-D8-D9)*2+(D8+D9)</f>
        <v>17118214.498</v>
      </c>
      <c r="AG9" s="30">
        <f>SUM(AD9:AE9)</f>
        <v>55317398.993050002</v>
      </c>
      <c r="AH9" s="30">
        <f>AD9+AF9</f>
        <v>48697985.529699996</v>
      </c>
    </row>
    <row r="10" spans="2:34" ht="15" thickBot="1">
      <c r="B10" s="41" t="s">
        <v>14</v>
      </c>
      <c r="C10" s="103">
        <v>0.01</v>
      </c>
      <c r="D10" s="104">
        <f>D4*C10/100</f>
        <v>2778.9309250000001</v>
      </c>
      <c r="E10" s="5"/>
      <c r="F10" s="6"/>
      <c r="G10" s="25" t="s">
        <v>5</v>
      </c>
      <c r="H10" s="19"/>
      <c r="I10" s="19"/>
      <c r="J10" s="20">
        <f>J8*3</f>
        <v>18947862.61902</v>
      </c>
      <c r="K10" s="20">
        <f>(K8-D8-D9)*3+(D8+D9)</f>
        <v>35475832.188550003</v>
      </c>
      <c r="L10" s="20">
        <f>(L8-D8-D9)*3+(D8+D9)</f>
        <v>25546711.993524998</v>
      </c>
      <c r="M10" s="26">
        <f>SUM(J10:K10)</f>
        <v>54423694.807570003</v>
      </c>
      <c r="N10" s="26">
        <f>J10+L10</f>
        <v>44494574.612544999</v>
      </c>
      <c r="O10" s="21">
        <f>O8*3</f>
        <v>23684828.273775</v>
      </c>
      <c r="P10" s="21">
        <f>(P8-D8-D9)*3+(D8+D9)</f>
        <v>35475832.188550003</v>
      </c>
      <c r="Q10" s="21">
        <f>(Q8-D8-D9)*3+(D8+D9)</f>
        <v>25546711.993524998</v>
      </c>
      <c r="R10" s="27">
        <f>SUM(O10:P10)</f>
        <v>59160660.462325007</v>
      </c>
      <c r="S10" s="27">
        <f>O10+Q10</f>
        <v>49231540.267299995</v>
      </c>
      <c r="T10" s="22">
        <f>T8*3</f>
        <v>33158759.583285</v>
      </c>
      <c r="U10" s="22">
        <f>(U8-D8-D9)*3+(D8+D9)</f>
        <v>35475832.188550003</v>
      </c>
      <c r="V10" s="22">
        <f>(V8-D8-D9)*3+(D8+D9)</f>
        <v>25546711.993524998</v>
      </c>
      <c r="W10" s="28">
        <f>SUM(T10:U10)</f>
        <v>68634591.771834999</v>
      </c>
      <c r="X10" s="28">
        <f>T10+V10</f>
        <v>58705471.576810002</v>
      </c>
      <c r="Y10" s="23">
        <f>Y8*3</f>
        <v>42632690.892794997</v>
      </c>
      <c r="Z10" s="23">
        <f>(Z8-D8-D9)*3+(D8+D9)</f>
        <v>35475832.188550003</v>
      </c>
      <c r="AA10" s="23">
        <f>(AA8-D8-D9)*3+(D8+D9)</f>
        <v>25546711.993524998</v>
      </c>
      <c r="AB10" s="29">
        <f>SUM(Y10:Z10)</f>
        <v>78108523.081344992</v>
      </c>
      <c r="AC10" s="29">
        <f>Y10+AA10</f>
        <v>68179402.886319995</v>
      </c>
      <c r="AD10" s="24">
        <f>AD8*3</f>
        <v>47369656.54755</v>
      </c>
      <c r="AE10" s="24">
        <f>(AE8-D8-D9)*3+(D8+D9)</f>
        <v>35475832.188550003</v>
      </c>
      <c r="AF10" s="24">
        <f>(AF8-D8-D9)*3+(D8+D9)</f>
        <v>25546711.993524998</v>
      </c>
      <c r="AG10" s="30">
        <f>SUM(AD10:AE10)</f>
        <v>82845488.736100003</v>
      </c>
      <c r="AH10" s="30">
        <f>AD10+AF10</f>
        <v>72916368.541074991</v>
      </c>
    </row>
    <row r="11" spans="2:34" ht="15" thickBot="1">
      <c r="B11" s="41" t="s">
        <v>15</v>
      </c>
      <c r="C11" s="103">
        <v>0</v>
      </c>
      <c r="D11" s="104">
        <f>D4*C11/100</f>
        <v>0</v>
      </c>
      <c r="E11" s="5"/>
      <c r="F11" s="6"/>
      <c r="G11" s="25" t="s">
        <v>6</v>
      </c>
      <c r="H11" s="19"/>
      <c r="I11" s="19"/>
      <c r="J11" s="20">
        <f>J8*4</f>
        <v>25263816.82536</v>
      </c>
      <c r="K11" s="20">
        <f>(K8-D8-D9)*4+(D8+D9)</f>
        <v>47214036.415750004</v>
      </c>
      <c r="L11" s="20">
        <f>(L8-D8-D9)*4+(D8+D9)</f>
        <v>33975209.489050001</v>
      </c>
      <c r="M11" s="26">
        <f>SUM(J11:K11)</f>
        <v>72477853.241109997</v>
      </c>
      <c r="N11" s="26">
        <f>J11+L11</f>
        <v>59239026.314410001</v>
      </c>
      <c r="O11" s="21">
        <f>O8*4</f>
        <v>31579771.0317</v>
      </c>
      <c r="P11" s="21">
        <f>(P8-D8-D9)*4+(D8+D9)</f>
        <v>47214036.415750004</v>
      </c>
      <c r="Q11" s="21">
        <f>(Q8-D8-D9)*4+(D8+D9)</f>
        <v>33975209.489050001</v>
      </c>
      <c r="R11" s="27">
        <f>SUM(O11:P11)</f>
        <v>78793807.447450012</v>
      </c>
      <c r="S11" s="27">
        <f>O11+Q11</f>
        <v>65554980.520750001</v>
      </c>
      <c r="T11" s="22">
        <f>T8*4</f>
        <v>44211679.44438</v>
      </c>
      <c r="U11" s="22">
        <f>(U8-D8-D9)*4+(D8+D9)</f>
        <v>47214036.415750004</v>
      </c>
      <c r="V11" s="22">
        <f>(V8-D8-D9)*4+(D8+D9)</f>
        <v>33975209.489050001</v>
      </c>
      <c r="W11" s="28">
        <f>SUM(T11:U11)</f>
        <v>91425715.860130012</v>
      </c>
      <c r="X11" s="28">
        <f>T11+V11</f>
        <v>78186888.933430001</v>
      </c>
      <c r="Y11" s="23">
        <f>Y8*4</f>
        <v>56843587.85706</v>
      </c>
      <c r="Z11" s="23">
        <f>(Z8-D8-D9)*4+(D8+D9)</f>
        <v>47214036.415750004</v>
      </c>
      <c r="AA11" s="23">
        <f>(AA8-D8-D9)*4+(D8+D9)</f>
        <v>33975209.489050001</v>
      </c>
      <c r="AB11" s="29">
        <f>SUM(Y11:Z11)</f>
        <v>104057624.27281001</v>
      </c>
      <c r="AC11" s="29">
        <f>Y11+AA11</f>
        <v>90818797.346110001</v>
      </c>
      <c r="AD11" s="24">
        <f>AD8*4</f>
        <v>63159542.0634</v>
      </c>
      <c r="AE11" s="24">
        <f>(AE8-D8-D9)*4+(D8+D9)</f>
        <v>47214036.415750004</v>
      </c>
      <c r="AF11" s="24">
        <f>(AF8-D8-D9)*4+(D8+D9)</f>
        <v>33975209.489050001</v>
      </c>
      <c r="AG11" s="30">
        <f>SUM(AD11:AE11)</f>
        <v>110373578.47915</v>
      </c>
      <c r="AH11" s="30">
        <f>AD11+AF11</f>
        <v>97134751.552450001</v>
      </c>
    </row>
    <row r="12" spans="2:34" ht="15" thickBot="1">
      <c r="B12" s="41" t="s">
        <v>16</v>
      </c>
      <c r="C12" s="103">
        <v>0.18</v>
      </c>
      <c r="D12" s="104">
        <f>D4*C12/100</f>
        <v>50020.756650000003</v>
      </c>
      <c r="E12" s="5"/>
      <c r="F12" s="5"/>
      <c r="G12" s="25" t="s">
        <v>7</v>
      </c>
      <c r="H12" s="19"/>
      <c r="I12" s="19"/>
      <c r="J12" s="20">
        <f>J8*5</f>
        <v>31579771.0317</v>
      </c>
      <c r="K12" s="20">
        <f>(K8-D8-D9)*5+(D8+D9)</f>
        <v>58952240.642950006</v>
      </c>
      <c r="L12" s="20">
        <f>(L8-D8-D9)*5+(D8+D9)</f>
        <v>42403706.984575003</v>
      </c>
      <c r="M12" s="26">
        <f>SUM(J12:K12)</f>
        <v>90532011.674650013</v>
      </c>
      <c r="N12" s="26">
        <f>J12+L12</f>
        <v>73983478.016275004</v>
      </c>
      <c r="O12" s="21">
        <f>O8*5</f>
        <v>39474713.789625004</v>
      </c>
      <c r="P12" s="21">
        <f>(P8-D8-D9)*5+(D8+D9)</f>
        <v>58952240.642950006</v>
      </c>
      <c r="Q12" s="21">
        <f>(Q8-D8-D9)*5+(D8+D9)</f>
        <v>42403706.984575003</v>
      </c>
      <c r="R12" s="27">
        <f>SUM(O12:P12)</f>
        <v>98426954.432575017</v>
      </c>
      <c r="S12" s="27">
        <f>O12+Q12</f>
        <v>81878420.774200007</v>
      </c>
      <c r="T12" s="22">
        <f>T8*5</f>
        <v>55264599.305474997</v>
      </c>
      <c r="U12" s="22">
        <f>(U8-D8-D9)*5+(D8+D9)</f>
        <v>58952240.642950006</v>
      </c>
      <c r="V12" s="22">
        <f>(V8-D8-D9)*5+(D8+D9)</f>
        <v>42403706.984575003</v>
      </c>
      <c r="W12" s="28">
        <f>SUM(T12:U12)</f>
        <v>114216839.94842499</v>
      </c>
      <c r="X12" s="28">
        <f>T12+V12</f>
        <v>97668306.29005</v>
      </c>
      <c r="Y12" s="23">
        <f>Y8*5</f>
        <v>71054484.821325004</v>
      </c>
      <c r="Z12" s="23">
        <f>(Z8-D8-D9)*5+(D8+D9)</f>
        <v>58952240.642950006</v>
      </c>
      <c r="AA12" s="23">
        <f>(AA8-D8-D9)*5+(D8+D9)</f>
        <v>42403706.984575003</v>
      </c>
      <c r="AB12" s="29">
        <f>SUM(Y12:Z12)</f>
        <v>130006725.464275</v>
      </c>
      <c r="AC12" s="29">
        <f>Y12+AA12</f>
        <v>113458191.80590001</v>
      </c>
      <c r="AD12" s="24">
        <f>AD8*5</f>
        <v>78949427.579250008</v>
      </c>
      <c r="AE12" s="24">
        <f>(AE8-D8-D9)*5+(D8+D9)</f>
        <v>58952240.642950006</v>
      </c>
      <c r="AF12" s="24">
        <f>(AF8-D8-D9)*5+(D8+D9)</f>
        <v>42403706.984575003</v>
      </c>
      <c r="AG12" s="30">
        <f>SUM(AD12:AE12)</f>
        <v>137901668.22220001</v>
      </c>
      <c r="AH12" s="30">
        <f>AD12+AF12</f>
        <v>121353134.56382501</v>
      </c>
    </row>
    <row r="13" spans="2:34" ht="15" thickBot="1">
      <c r="B13" s="43" t="s">
        <v>17</v>
      </c>
      <c r="C13" s="105">
        <v>3.44</v>
      </c>
      <c r="D13" s="106">
        <f>D4*C13/100</f>
        <v>955952.23819999991</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4" ht="15" thickBot="1">
      <c r="B14" s="41" t="s">
        <v>18</v>
      </c>
      <c r="C14" s="103">
        <v>1.24</v>
      </c>
      <c r="D14" s="104">
        <f>D4*C14/100</f>
        <v>344587.43469999998</v>
      </c>
      <c r="E14" s="8"/>
      <c r="F14" s="9"/>
    </row>
    <row r="15" spans="2:34" ht="15.75" thickBot="1">
      <c r="B15" s="43" t="s">
        <v>19</v>
      </c>
      <c r="C15" s="105">
        <v>16.72</v>
      </c>
      <c r="D15" s="106">
        <f>D4*C15/100</f>
        <v>4646372.5066</v>
      </c>
      <c r="E15" s="8"/>
      <c r="F15" s="9"/>
      <c r="G15" t="s">
        <v>67</v>
      </c>
      <c r="M15" s="32"/>
      <c r="N15" s="32"/>
      <c r="O15" s="32"/>
    </row>
    <row r="16" spans="2:34" ht="15.75" thickBot="1">
      <c r="B16" s="43" t="s">
        <v>20</v>
      </c>
      <c r="C16" s="105">
        <v>0.41</v>
      </c>
      <c r="D16" s="106">
        <f>D4*C16/100</f>
        <v>113936.16792499999</v>
      </c>
      <c r="E16" s="8"/>
      <c r="F16" s="9"/>
      <c r="G16" t="s">
        <v>71</v>
      </c>
    </row>
    <row r="17" spans="2:32" ht="15.75" thickBot="1">
      <c r="B17" s="45" t="s">
        <v>21</v>
      </c>
      <c r="C17" s="107">
        <v>0.49</v>
      </c>
      <c r="D17" s="108">
        <f>D4*C17/100</f>
        <v>136167.61532500002</v>
      </c>
      <c r="E17" s="8"/>
      <c r="F17" s="9"/>
      <c r="G17" t="s">
        <v>84</v>
      </c>
    </row>
    <row r="18" spans="2:32" ht="15.75" thickBot="1">
      <c r="B18" s="45" t="s">
        <v>60</v>
      </c>
      <c r="C18" s="107">
        <v>0.01</v>
      </c>
      <c r="D18" s="108">
        <f>D4*C18/100</f>
        <v>2778.9309250000001</v>
      </c>
      <c r="E18" s="8"/>
      <c r="F18" s="9"/>
      <c r="G18" s="31" t="s">
        <v>68</v>
      </c>
      <c r="H18" s="31"/>
      <c r="I18" s="31"/>
      <c r="J18" s="31"/>
      <c r="AA18" s="37"/>
      <c r="AB18" s="37"/>
      <c r="AC18" s="37"/>
      <c r="AD18" s="37"/>
      <c r="AE18" s="37"/>
      <c r="AF18" s="37"/>
    </row>
    <row r="19" spans="2:32" ht="15.75" thickBot="1">
      <c r="B19" s="45" t="s">
        <v>23</v>
      </c>
      <c r="C19" s="107">
        <v>1.69</v>
      </c>
      <c r="D19" s="108">
        <f>D4*C19/100</f>
        <v>469639.32632500003</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107"/>
      <c r="D20" s="108">
        <f>D4*C20/100</f>
        <v>0</v>
      </c>
      <c r="E20" s="8"/>
      <c r="F20" s="9"/>
      <c r="G20" t="s">
        <v>47</v>
      </c>
      <c r="P20" s="37"/>
      <c r="Q20" s="37"/>
      <c r="R20" s="37"/>
      <c r="S20" s="37"/>
      <c r="T20" s="37"/>
      <c r="U20" s="37"/>
      <c r="V20" s="37"/>
      <c r="W20" s="37"/>
      <c r="X20" s="37"/>
      <c r="Y20" s="37"/>
      <c r="Z20" s="37"/>
    </row>
    <row r="21" spans="2:32" ht="15.75" thickBot="1">
      <c r="B21" s="45" t="s">
        <v>25</v>
      </c>
      <c r="C21" s="107">
        <v>9.0299999999999994</v>
      </c>
      <c r="D21" s="108">
        <f>D4*C21/100</f>
        <v>2509374.6252749995</v>
      </c>
      <c r="E21" s="8"/>
      <c r="F21" s="9"/>
      <c r="G21" t="s">
        <v>70</v>
      </c>
    </row>
    <row r="22" spans="2:32" ht="15" thickBot="1">
      <c r="B22" s="45" t="s">
        <v>26</v>
      </c>
      <c r="C22" s="107">
        <v>20.53</v>
      </c>
      <c r="D22" s="108">
        <f>D4*C22/100</f>
        <v>5705145.1890250007</v>
      </c>
      <c r="E22" s="8"/>
      <c r="F22" s="9"/>
    </row>
    <row r="23" spans="2:32" ht="15" thickBot="1">
      <c r="B23" s="41" t="s">
        <v>27</v>
      </c>
      <c r="C23" s="109">
        <v>0.28999999999999998</v>
      </c>
      <c r="D23" s="104">
        <f>D4*C23/100</f>
        <v>80588.996824999995</v>
      </c>
      <c r="E23" s="8"/>
      <c r="F23" s="9"/>
    </row>
    <row r="24" spans="2:32" ht="15" thickBot="1">
      <c r="B24" s="43" t="s">
        <v>28</v>
      </c>
      <c r="C24" s="105">
        <v>35.840000000000003</v>
      </c>
      <c r="D24" s="106">
        <f>D4*C24/100</f>
        <v>9959688.4352000002</v>
      </c>
      <c r="E24" s="8"/>
      <c r="F24" s="9"/>
    </row>
    <row r="25" spans="2:32" ht="15" thickBot="1">
      <c r="B25" s="45" t="s">
        <v>29</v>
      </c>
      <c r="C25" s="107">
        <v>0</v>
      </c>
      <c r="D25" s="108">
        <f>D4*C25/100</f>
        <v>0</v>
      </c>
      <c r="E25" s="8"/>
      <c r="F25" s="9"/>
    </row>
    <row r="26" spans="2:32" ht="15" thickBot="1">
      <c r="B26" s="45" t="s">
        <v>30</v>
      </c>
      <c r="C26" s="107">
        <v>0.02</v>
      </c>
      <c r="D26" s="108">
        <f>D4*C26/100</f>
        <v>5557.8618500000002</v>
      </c>
      <c r="E26" s="8"/>
      <c r="F26" s="9"/>
    </row>
    <row r="27" spans="2:32" ht="15" thickBot="1">
      <c r="B27" s="45" t="s">
        <v>31</v>
      </c>
      <c r="C27" s="107">
        <v>0.72</v>
      </c>
      <c r="D27" s="108">
        <f>D4*C27/100</f>
        <v>200083.02660000001</v>
      </c>
      <c r="E27" s="8"/>
      <c r="F27" s="9"/>
    </row>
    <row r="28" spans="2:32" ht="15" thickBot="1">
      <c r="B28" s="45" t="s">
        <v>32</v>
      </c>
      <c r="C28" s="107">
        <v>3.24</v>
      </c>
      <c r="D28" s="108">
        <f>D4*C28/100</f>
        <v>900373.61970000004</v>
      </c>
      <c r="E28" s="81"/>
      <c r="F28" s="82"/>
      <c r="G28" s="36"/>
      <c r="H28" s="36"/>
      <c r="I28" s="36"/>
    </row>
    <row r="29" spans="2:32" ht="15" thickBot="1">
      <c r="B29" s="41" t="s">
        <v>33</v>
      </c>
      <c r="C29" s="109">
        <v>0</v>
      </c>
      <c r="D29" s="104">
        <f>D4*C29/100</f>
        <v>0</v>
      </c>
      <c r="E29" s="81"/>
      <c r="F29" s="83"/>
      <c r="G29" s="36"/>
      <c r="H29" s="36"/>
      <c r="I29" s="36"/>
    </row>
    <row r="30" spans="2:32" ht="15" thickBot="1">
      <c r="B30" s="41" t="s">
        <v>34</v>
      </c>
      <c r="C30" s="109">
        <v>4.79</v>
      </c>
      <c r="D30" s="104">
        <f>D4*C30/100</f>
        <v>1331107.913075</v>
      </c>
      <c r="E30" s="81"/>
      <c r="F30" s="84"/>
      <c r="G30" s="36"/>
      <c r="H30" s="36"/>
      <c r="I30" s="36"/>
    </row>
    <row r="31" spans="2:32" ht="15" thickBot="1">
      <c r="B31" s="43" t="s">
        <v>35</v>
      </c>
      <c r="C31" s="105">
        <v>0.41</v>
      </c>
      <c r="D31" s="106">
        <f>D4*C31/100</f>
        <v>113936.16792499999</v>
      </c>
      <c r="E31" s="81"/>
      <c r="F31" s="81"/>
      <c r="G31" s="36"/>
      <c r="H31" s="36"/>
      <c r="I31" s="36"/>
    </row>
    <row r="32" spans="2:32" ht="15" thickBot="1">
      <c r="B32" s="47"/>
      <c r="C32" s="103"/>
      <c r="D32" s="104"/>
      <c r="E32" s="85"/>
      <c r="F32" s="81"/>
      <c r="G32" s="36"/>
      <c r="H32" s="36"/>
      <c r="I32" s="36"/>
    </row>
    <row r="33" spans="2:9" ht="15.75" thickBot="1">
      <c r="B33" s="41" t="s">
        <v>8</v>
      </c>
      <c r="C33" s="103">
        <f t="shared" ref="C33:D33" si="0">SUM(C8:C32)</f>
        <v>100</v>
      </c>
      <c r="D33" s="116">
        <f t="shared" si="0"/>
        <v>27789309.250000004</v>
      </c>
      <c r="E33" s="86"/>
      <c r="F33" s="85"/>
      <c r="G33" s="36"/>
      <c r="H33" s="36"/>
      <c r="I33" s="36"/>
    </row>
    <row r="34" spans="2:9" ht="15" thickBot="1">
      <c r="B34" s="41"/>
      <c r="C34" s="103"/>
      <c r="D34" s="117"/>
      <c r="E34" s="36"/>
      <c r="F34" s="36"/>
      <c r="G34" s="36"/>
      <c r="H34" s="36"/>
      <c r="I34" s="36"/>
    </row>
    <row r="35" spans="2:9" ht="15" thickBot="1">
      <c r="B35" s="41" t="s">
        <v>38</v>
      </c>
      <c r="C35" s="103"/>
      <c r="D35" s="117"/>
      <c r="E35" s="36"/>
      <c r="F35" s="36"/>
      <c r="G35" s="36"/>
      <c r="H35" s="36"/>
      <c r="I35" s="36"/>
    </row>
    <row r="36" spans="2:9" ht="15" thickBot="1">
      <c r="B36" s="43" t="s">
        <v>39</v>
      </c>
      <c r="C36" s="105"/>
      <c r="D36" s="106">
        <f>D13+D15+D16+D24+D31</f>
        <v>15789885.51585</v>
      </c>
      <c r="E36" s="85"/>
      <c r="F36" s="36"/>
      <c r="G36" s="36"/>
      <c r="H36" s="36"/>
      <c r="I36" s="36"/>
    </row>
    <row r="37" spans="2:9" ht="15" thickBot="1">
      <c r="B37" s="41" t="s">
        <v>40</v>
      </c>
      <c r="C37" s="103"/>
      <c r="D37" s="104">
        <f>D8+D9+D10+D11+D12+D14+D17+D18+D19+D20+D21+D22+D23+D25+D26+D27+D28+D29+D30</f>
        <v>11999423.734150002</v>
      </c>
      <c r="E37" s="85"/>
      <c r="F37" s="36"/>
      <c r="G37" s="36"/>
      <c r="H37" s="36"/>
      <c r="I37" s="36"/>
    </row>
    <row r="38" spans="2:9" ht="15.75" thickBot="1">
      <c r="B38" s="41" t="s">
        <v>8</v>
      </c>
      <c r="C38" s="103"/>
      <c r="D38" s="116">
        <f>SUM(D36:D37)</f>
        <v>27789309.25</v>
      </c>
      <c r="E38" s="86"/>
      <c r="F38" s="36"/>
      <c r="G38" s="36"/>
      <c r="H38" s="36"/>
      <c r="I38" s="36"/>
    </row>
    <row r="39" spans="2:9" ht="15.75" thickBot="1">
      <c r="B39" s="41"/>
      <c r="C39" s="103"/>
      <c r="D39" s="116"/>
      <c r="E39" s="86"/>
      <c r="F39" s="36"/>
      <c r="G39" s="36"/>
      <c r="H39" s="36"/>
      <c r="I39" s="36"/>
    </row>
    <row r="40" spans="2:9" ht="15.75" thickBot="1">
      <c r="B40" s="41"/>
      <c r="C40" s="103"/>
      <c r="D40" s="116"/>
      <c r="E40" s="86"/>
      <c r="F40" s="36"/>
      <c r="G40" s="36"/>
      <c r="H40" s="36"/>
      <c r="I40" s="36"/>
    </row>
    <row r="41" spans="2:9" ht="15.75" thickBot="1">
      <c r="B41" s="41"/>
      <c r="C41" s="110" t="s">
        <v>64</v>
      </c>
      <c r="D41" s="116" t="s">
        <v>65</v>
      </c>
      <c r="E41" s="86"/>
      <c r="F41" s="87"/>
      <c r="G41" s="36"/>
      <c r="H41" s="36"/>
      <c r="I41" s="36"/>
    </row>
    <row r="42" spans="2:9" ht="29.25" thickBot="1">
      <c r="B42" s="58" t="s">
        <v>59</v>
      </c>
      <c r="C42" s="105">
        <f>D42/D33*100</f>
        <v>56.819999999999993</v>
      </c>
      <c r="D42" s="111">
        <f>D13+D15+D16+D24+D31</f>
        <v>15789885.51585</v>
      </c>
      <c r="E42" s="86"/>
      <c r="F42" s="88"/>
      <c r="G42" s="36"/>
      <c r="H42" s="89"/>
      <c r="I42" s="36"/>
    </row>
    <row r="43" spans="2:9" ht="15.75" thickBot="1">
      <c r="B43" s="59" t="s">
        <v>61</v>
      </c>
      <c r="C43" s="112">
        <f>D43/D33*100</f>
        <v>35.729999999999997</v>
      </c>
      <c r="D43" s="113">
        <f>D17+D18+D19+D20+D21+D22+D25+D26+D27+D28</f>
        <v>9929120.1950250007</v>
      </c>
      <c r="E43" s="86"/>
      <c r="F43" s="88"/>
      <c r="G43" s="36"/>
      <c r="H43" s="89"/>
      <c r="I43" s="36"/>
    </row>
    <row r="44" spans="2:9" ht="15.75" thickBot="1">
      <c r="B44" s="52" t="s">
        <v>62</v>
      </c>
      <c r="C44" s="114">
        <f>D44/D33*100</f>
        <v>7.4499999999999993</v>
      </c>
      <c r="D44" s="115">
        <f>D12+D14+D23+D29+D30+D8+D9+D10+D11</f>
        <v>2070303.5391250001</v>
      </c>
      <c r="E44" s="86"/>
      <c r="F44" s="88"/>
      <c r="G44" s="36"/>
      <c r="H44" s="89"/>
      <c r="I44" s="36"/>
    </row>
    <row r="45" spans="2:9" ht="15.75" thickTop="1">
      <c r="C45">
        <f t="shared" ref="C45:D45" si="1">SUM(C42:C44)</f>
        <v>99.999999999999986</v>
      </c>
      <c r="D45" s="10">
        <f t="shared" si="1"/>
        <v>27789309.25</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47"/>
  <sheetViews>
    <sheetView topLeftCell="Q1" workbookViewId="0">
      <selection activeCell="AI8" sqref="AI8"/>
    </sheetView>
  </sheetViews>
  <sheetFormatPr defaultRowHeight="14.25"/>
  <cols>
    <col min="2" max="2" width="37.125" customWidth="1"/>
    <col min="3" max="3" width="7.75" customWidth="1"/>
    <col min="4" max="4" width="13.25" customWidth="1"/>
    <col min="6" max="6" width="7.125" customWidth="1"/>
    <col min="7" max="7" width="8.375" customWidth="1"/>
    <col min="8" max="8" width="7.375" customWidth="1"/>
    <col min="9" max="9" width="8" customWidth="1"/>
    <col min="11" max="11" width="8.875" customWidth="1"/>
    <col min="12" max="12" width="8.375" customWidth="1"/>
    <col min="13" max="15" width="8.25" customWidth="1"/>
    <col min="16" max="16" width="8" customWidth="1"/>
    <col min="18" max="18" width="8.75" customWidth="1"/>
    <col min="19" max="19" width="7.875" customWidth="1"/>
    <col min="21" max="21" width="8.125" customWidth="1"/>
  </cols>
  <sheetData>
    <row r="2" spans="2:34">
      <c r="B2" t="s">
        <v>108</v>
      </c>
    </row>
    <row r="3" spans="2:34" ht="15.75" thickBot="1">
      <c r="B3" s="31" t="s">
        <v>10</v>
      </c>
      <c r="C3" s="4"/>
    </row>
    <row r="4" spans="2:34" ht="16.5" thickTop="1" thickBot="1">
      <c r="B4" s="38" t="s">
        <v>9</v>
      </c>
      <c r="C4" s="39">
        <v>1</v>
      </c>
      <c r="D4" s="40">
        <v>24119500.07</v>
      </c>
      <c r="E4" s="10"/>
      <c r="F4" s="6"/>
    </row>
    <row r="5" spans="2:34" ht="15" thickBot="1">
      <c r="B5" s="41" t="s">
        <v>12</v>
      </c>
      <c r="C5" s="103"/>
      <c r="D5" s="104"/>
      <c r="E5" s="5"/>
      <c r="F5" s="6"/>
      <c r="G5" t="s">
        <v>109</v>
      </c>
    </row>
    <row r="6" spans="2:34" ht="72.75" thickBot="1">
      <c r="B6" s="41"/>
      <c r="C6" s="103"/>
      <c r="D6" s="104"/>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4" ht="36.75" thickBot="1">
      <c r="B7" s="41"/>
      <c r="C7" s="103"/>
      <c r="D7" s="104"/>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4" ht="15" thickBot="1">
      <c r="B8" s="73" t="s">
        <v>11</v>
      </c>
      <c r="C8" s="101">
        <v>0.28000000000000003</v>
      </c>
      <c r="D8" s="102">
        <f>D4*C8/100</f>
        <v>67534.600196000014</v>
      </c>
      <c r="E8" s="5"/>
      <c r="F8" s="6"/>
      <c r="G8" s="18"/>
      <c r="H8" s="19">
        <f>D36</f>
        <v>13051061.487877</v>
      </c>
      <c r="I8" s="19">
        <f>H8/5</f>
        <v>2610212.2975754002</v>
      </c>
      <c r="J8" s="20">
        <f>I8*2</f>
        <v>5220424.5951508004</v>
      </c>
      <c r="K8" s="20">
        <f>D37</f>
        <v>11068438.582123</v>
      </c>
      <c r="L8" s="20">
        <f>(D43/1.5)+D44</f>
        <v>8211885.7904993333</v>
      </c>
      <c r="M8" s="26">
        <f>SUM(J8:K8)</f>
        <v>16288863.177273801</v>
      </c>
      <c r="N8" s="26">
        <f>J8+L8</f>
        <v>13432310.385650134</v>
      </c>
      <c r="O8" s="21">
        <f>I8*2.5</f>
        <v>6525530.7439385001</v>
      </c>
      <c r="P8" s="21">
        <f>D37</f>
        <v>11068438.582123</v>
      </c>
      <c r="Q8" s="21">
        <f>(D43/1.5)+D44</f>
        <v>8211885.7904993333</v>
      </c>
      <c r="R8" s="27">
        <f>SUM(O8:P8)</f>
        <v>17593969.326061502</v>
      </c>
      <c r="S8" s="27">
        <f>O8+Q8</f>
        <v>14737416.534437833</v>
      </c>
      <c r="T8" s="22">
        <f>I8*3.5</f>
        <v>9135743.0415139012</v>
      </c>
      <c r="U8" s="22">
        <f>D37</f>
        <v>11068438.582123</v>
      </c>
      <c r="V8" s="22">
        <f>(D43/1.5)+D44</f>
        <v>8211885.7904993333</v>
      </c>
      <c r="W8" s="28">
        <f>SUM(T8:U8)</f>
        <v>20204181.623636901</v>
      </c>
      <c r="X8" s="28">
        <f>T8+V8</f>
        <v>17347628.832013234</v>
      </c>
      <c r="Y8" s="23">
        <f>I8*4.5</f>
        <v>11745955.3390893</v>
      </c>
      <c r="Z8" s="23">
        <f>D37</f>
        <v>11068438.582123</v>
      </c>
      <c r="AA8" s="23">
        <f>(D43/1.5)+D44</f>
        <v>8211885.7904993333</v>
      </c>
      <c r="AB8" s="29">
        <f>SUM(Y8:Z8)</f>
        <v>22814393.921212301</v>
      </c>
      <c r="AC8" s="29">
        <f>Y8+AA8</f>
        <v>19957841.129588634</v>
      </c>
      <c r="AD8" s="24">
        <f>I8*5</f>
        <v>13051061.487877</v>
      </c>
      <c r="AE8" s="24">
        <f>D37</f>
        <v>11068438.582123</v>
      </c>
      <c r="AF8" s="24">
        <f>(D43/1.5)+D44</f>
        <v>8211885.7904993333</v>
      </c>
      <c r="AG8" s="57">
        <f>SUM(AD8:AE8)</f>
        <v>24119500.07</v>
      </c>
      <c r="AH8" s="30">
        <f>AD8+AF8</f>
        <v>21262947.278376333</v>
      </c>
    </row>
    <row r="9" spans="2:34" ht="15" thickBot="1">
      <c r="B9" s="73" t="s">
        <v>13</v>
      </c>
      <c r="C9" s="101">
        <v>0</v>
      </c>
      <c r="D9" s="102">
        <f>D4*C9/100</f>
        <v>0</v>
      </c>
      <c r="E9" s="5"/>
      <c r="F9" s="6"/>
      <c r="G9" s="25" t="s">
        <v>4</v>
      </c>
      <c r="H9" s="19"/>
      <c r="I9" s="19"/>
      <c r="J9" s="20">
        <f>J8*2</f>
        <v>10440849.190301601</v>
      </c>
      <c r="K9" s="20">
        <f>(K8-D8-D9)*2+(D8+D9)</f>
        <v>22069342.56405</v>
      </c>
      <c r="L9" s="20">
        <f>(L8-D8-D9)*2+(D8+D9)</f>
        <v>16356236.980802666</v>
      </c>
      <c r="M9" s="26">
        <f>SUM(J9:K9)</f>
        <v>32510191.754351601</v>
      </c>
      <c r="N9" s="26">
        <f>J9+L9</f>
        <v>26797086.171104267</v>
      </c>
      <c r="O9" s="21">
        <f>O8*2</f>
        <v>13051061.487877</v>
      </c>
      <c r="P9" s="21">
        <f>(P8-D8-D9)*2+(D8+D9)</f>
        <v>22069342.56405</v>
      </c>
      <c r="Q9" s="21">
        <f>(Q8-D8-D9)*2+(D8+D9)</f>
        <v>16356236.980802666</v>
      </c>
      <c r="R9" s="27">
        <f>SUM(O9:P9)</f>
        <v>35120404.051927</v>
      </c>
      <c r="S9" s="27">
        <f>O9+Q9</f>
        <v>29407298.468679667</v>
      </c>
      <c r="T9" s="22">
        <f>T8*2</f>
        <v>18271486.083027802</v>
      </c>
      <c r="U9" s="22">
        <f>(U8-D8-D9)*2+(D8+D9)</f>
        <v>22069342.56405</v>
      </c>
      <c r="V9" s="22">
        <f>(V8-D8-D9)*2+(D8+D9)</f>
        <v>16356236.980802666</v>
      </c>
      <c r="W9" s="28">
        <f>SUM(T9:U9)</f>
        <v>40340828.647077799</v>
      </c>
      <c r="X9" s="28">
        <f>T9+V9</f>
        <v>34627723.063830465</v>
      </c>
      <c r="Y9" s="23">
        <f>Y8*2</f>
        <v>23491910.678178601</v>
      </c>
      <c r="Z9" s="23">
        <f>(Z8-D8-D9)*2+(D8+D9)</f>
        <v>22069342.56405</v>
      </c>
      <c r="AA9" s="23">
        <f>(AA8-D8-D9)*2+(D8+D9)</f>
        <v>16356236.980802666</v>
      </c>
      <c r="AB9" s="29">
        <f>SUM(Y9:Z9)</f>
        <v>45561253.242228597</v>
      </c>
      <c r="AC9" s="29">
        <f>Y9+AA9</f>
        <v>39848147.658981264</v>
      </c>
      <c r="AD9" s="24">
        <f>AD8*2</f>
        <v>26102122.975754</v>
      </c>
      <c r="AE9" s="24">
        <f>(AE8-D8-D9)*2+(D8+D9)</f>
        <v>22069342.56405</v>
      </c>
      <c r="AF9" s="24">
        <f>(AF8-D8-D9)*2+(D8+D9)</f>
        <v>16356236.980802666</v>
      </c>
      <c r="AG9" s="30">
        <f>SUM(AD9:AE9)</f>
        <v>48171465.539803997</v>
      </c>
      <c r="AH9" s="30">
        <f>AD9+AF9</f>
        <v>42458359.956556663</v>
      </c>
    </row>
    <row r="10" spans="2:34" ht="15" thickBot="1">
      <c r="B10" s="41" t="s">
        <v>14</v>
      </c>
      <c r="C10" s="103">
        <v>0.01</v>
      </c>
      <c r="D10" s="104">
        <f>D4*C10/100</f>
        <v>2411.9500069999999</v>
      </c>
      <c r="E10" s="5"/>
      <c r="F10" s="6"/>
      <c r="G10" s="25" t="s">
        <v>5</v>
      </c>
      <c r="H10" s="19"/>
      <c r="I10" s="19"/>
      <c r="J10" s="20">
        <f>J8*3</f>
        <v>15661273.785452401</v>
      </c>
      <c r="K10" s="20">
        <f>(K8-D8-D9)*3+(D8+D9)</f>
        <v>33070246.545977</v>
      </c>
      <c r="L10" s="20">
        <f>(L8-D8-D9)*3+(D8+D9)</f>
        <v>24500588.171105999</v>
      </c>
      <c r="M10" s="26">
        <f>SUM(J10:K10)</f>
        <v>48731520.3314294</v>
      </c>
      <c r="N10" s="26">
        <f>J10+L10</f>
        <v>40161861.956558399</v>
      </c>
      <c r="O10" s="21">
        <f>O8*3</f>
        <v>19576592.231815502</v>
      </c>
      <c r="P10" s="21">
        <f>(P8-D8-D9)*3+(D8+D9)</f>
        <v>33070246.545977</v>
      </c>
      <c r="Q10" s="21">
        <f>(Q8-D8-D9)*3+(D8+D9)</f>
        <v>24500588.171105999</v>
      </c>
      <c r="R10" s="27">
        <f>SUM(O10:P10)</f>
        <v>52646838.777792498</v>
      </c>
      <c r="S10" s="27">
        <f>O10+Q10</f>
        <v>44077180.402921498</v>
      </c>
      <c r="T10" s="22">
        <f>T8*3</f>
        <v>27407229.124541704</v>
      </c>
      <c r="U10" s="22">
        <f>(U8-D8-D9)*3+(D8+D9)</f>
        <v>33070246.545977</v>
      </c>
      <c r="V10" s="22">
        <f>(V8-D8-D9)*3+(D8+D9)</f>
        <v>24500588.171105999</v>
      </c>
      <c r="W10" s="28">
        <f>SUM(T10:U10)</f>
        <v>60477475.670518704</v>
      </c>
      <c r="X10" s="28">
        <f>T10+V10</f>
        <v>51907817.295647703</v>
      </c>
      <c r="Y10" s="23">
        <f>Y8*3</f>
        <v>35237866.017267898</v>
      </c>
      <c r="Z10" s="23">
        <f>(Z8-D8-D9)*3+(D8+D9)</f>
        <v>33070246.545977</v>
      </c>
      <c r="AA10" s="23">
        <f>(AA8-D8-D9)*3+(D8+D9)</f>
        <v>24500588.171105999</v>
      </c>
      <c r="AB10" s="29">
        <f>SUM(Y10:Z10)</f>
        <v>68308112.563244894</v>
      </c>
      <c r="AC10" s="29">
        <f>Y10+AA10</f>
        <v>59738454.188373893</v>
      </c>
      <c r="AD10" s="24">
        <f>AD8*3</f>
        <v>39153184.463631004</v>
      </c>
      <c r="AE10" s="24">
        <f>(AE8-D8-D9)*3+(D8+D9)</f>
        <v>33070246.545977</v>
      </c>
      <c r="AF10" s="24">
        <f>(AF8-D8-D9)*3+(D8+D9)</f>
        <v>24500588.171105999</v>
      </c>
      <c r="AG10" s="30">
        <f>SUM(AD10:AE10)</f>
        <v>72223431.009608001</v>
      </c>
      <c r="AH10" s="30">
        <f>AD10+AF10</f>
        <v>63653772.634737</v>
      </c>
    </row>
    <row r="11" spans="2:34" ht="15" thickBot="1">
      <c r="B11" s="41" t="s">
        <v>15</v>
      </c>
      <c r="C11" s="103">
        <v>0</v>
      </c>
      <c r="D11" s="104">
        <f>D4*C11/100</f>
        <v>0</v>
      </c>
      <c r="E11" s="5"/>
      <c r="F11" s="6"/>
      <c r="G11" s="25" t="s">
        <v>6</v>
      </c>
      <c r="H11" s="19"/>
      <c r="I11" s="19"/>
      <c r="J11" s="20">
        <f>J8*4</f>
        <v>20881698.380603202</v>
      </c>
      <c r="K11" s="20">
        <f>(K8-D8-D9)*4+(D8+D9)</f>
        <v>44071150.527903996</v>
      </c>
      <c r="L11" s="20">
        <f>(L8-D8-D9)*4+(D8+D9)</f>
        <v>32644939.361409333</v>
      </c>
      <c r="M11" s="26">
        <f>SUM(J11:K11)</f>
        <v>64952848.908507198</v>
      </c>
      <c r="N11" s="26">
        <f>J11+L11</f>
        <v>53526637.742012531</v>
      </c>
      <c r="O11" s="21">
        <f>O8*4</f>
        <v>26102122.975754</v>
      </c>
      <c r="P11" s="21">
        <f>(P8-D8-D9)*4+(D8+D9)</f>
        <v>44071150.527903996</v>
      </c>
      <c r="Q11" s="21">
        <f>(Q8-D8-D9)*4+(D8+D9)</f>
        <v>32644939.361409333</v>
      </c>
      <c r="R11" s="27">
        <f>SUM(O11:P11)</f>
        <v>70173273.503657997</v>
      </c>
      <c r="S11" s="27">
        <f>O11+Q11</f>
        <v>58747062.337163329</v>
      </c>
      <c r="T11" s="22">
        <f>T8*4</f>
        <v>36542972.166055605</v>
      </c>
      <c r="U11" s="22">
        <f>(U8-D8-D9)*4+(D8+D9)</f>
        <v>44071150.527903996</v>
      </c>
      <c r="V11" s="22">
        <f>(V8-D8-D9)*4+(D8+D9)</f>
        <v>32644939.361409333</v>
      </c>
      <c r="W11" s="28">
        <f>SUM(T11:U11)</f>
        <v>80614122.693959594</v>
      </c>
      <c r="X11" s="28">
        <f>T11+V11</f>
        <v>69187911.527464941</v>
      </c>
      <c r="Y11" s="23">
        <f>Y8*4</f>
        <v>46983821.356357202</v>
      </c>
      <c r="Z11" s="23">
        <f>(Z8-D8-D9)*4+(D8+D9)</f>
        <v>44071150.527903996</v>
      </c>
      <c r="AA11" s="23">
        <f>(AA8-D8-D9)*4+(D8+D9)</f>
        <v>32644939.361409333</v>
      </c>
      <c r="AB11" s="29">
        <f>SUM(Y11:Z11)</f>
        <v>91054971.884261191</v>
      </c>
      <c r="AC11" s="29">
        <f>Y11+AA11</f>
        <v>79628760.717766538</v>
      </c>
      <c r="AD11" s="24">
        <f>AD8*4</f>
        <v>52204245.951508</v>
      </c>
      <c r="AE11" s="24">
        <f>(AE8-D8-D9)*4+(D8+D9)</f>
        <v>44071150.527903996</v>
      </c>
      <c r="AF11" s="24">
        <f>(AF8-D8-D9)*4+(D8+D9)</f>
        <v>32644939.361409333</v>
      </c>
      <c r="AG11" s="30">
        <f>SUM(AD11:AE11)</f>
        <v>96275396.479411989</v>
      </c>
      <c r="AH11" s="30">
        <f>AD11+AF11</f>
        <v>84849185.312917337</v>
      </c>
    </row>
    <row r="12" spans="2:34" ht="15" thickBot="1">
      <c r="B12" s="41" t="s">
        <v>16</v>
      </c>
      <c r="C12" s="103">
        <v>0.2</v>
      </c>
      <c r="D12" s="104">
        <f>D4*C12/100</f>
        <v>48239.000140000004</v>
      </c>
      <c r="E12" s="5"/>
      <c r="F12" s="5"/>
      <c r="G12" s="25" t="s">
        <v>7</v>
      </c>
      <c r="H12" s="19"/>
      <c r="I12" s="19"/>
      <c r="J12" s="20">
        <f>J8*5</f>
        <v>26102122.975754</v>
      </c>
      <c r="K12" s="20">
        <f>(K8-D8-D9)*5+(D8+D9)</f>
        <v>55072054.509830996</v>
      </c>
      <c r="L12" s="20">
        <f>(L8-D8-D9)*5+(D8+D9)</f>
        <v>40789290.551712662</v>
      </c>
      <c r="M12" s="26">
        <f>SUM(J12:K12)</f>
        <v>81174177.485585004</v>
      </c>
      <c r="N12" s="26">
        <f>J12+L12</f>
        <v>66891413.527466662</v>
      </c>
      <c r="O12" s="21">
        <f>O8*5</f>
        <v>32627653.719692498</v>
      </c>
      <c r="P12" s="21">
        <f>(P8-D8-D9)*5+(D8+D9)</f>
        <v>55072054.509830996</v>
      </c>
      <c r="Q12" s="21">
        <f>(Q8-D8-D9)*5+(D8+D9)</f>
        <v>40789290.551712662</v>
      </c>
      <c r="R12" s="27">
        <f>SUM(O12:P12)</f>
        <v>87699708.229523495</v>
      </c>
      <c r="S12" s="27">
        <f>O12+Q12</f>
        <v>73416944.27140516</v>
      </c>
      <c r="T12" s="22">
        <f>T8*5</f>
        <v>45678715.20756951</v>
      </c>
      <c r="U12" s="22">
        <f>(U8-D8-D9)*5+(D8+D9)</f>
        <v>55072054.509830996</v>
      </c>
      <c r="V12" s="22">
        <f>(V8-D8-D9)*5+(D8+D9)</f>
        <v>40789290.551712662</v>
      </c>
      <c r="W12" s="28">
        <f>SUM(T12:U12)</f>
        <v>100750769.71740051</v>
      </c>
      <c r="X12" s="28">
        <f>T12+V12</f>
        <v>86468005.759282172</v>
      </c>
      <c r="Y12" s="23">
        <f>Y8*5</f>
        <v>58729776.695446506</v>
      </c>
      <c r="Z12" s="23">
        <f>(Z8-D8-D9)*5+(D8+D9)</f>
        <v>55072054.509830996</v>
      </c>
      <c r="AA12" s="23">
        <f>(AA8-D8-D9)*5+(D8+D9)</f>
        <v>40789290.551712662</v>
      </c>
      <c r="AB12" s="29">
        <f>SUM(Y12:Z12)</f>
        <v>113801831.2052775</v>
      </c>
      <c r="AC12" s="29">
        <f>Y12+AA12</f>
        <v>99519067.247159168</v>
      </c>
      <c r="AD12" s="24">
        <f>AD8*5</f>
        <v>65255307.439384997</v>
      </c>
      <c r="AE12" s="24">
        <f>(AE8-D8-D9)*5+(D8+D9)</f>
        <v>55072054.509830996</v>
      </c>
      <c r="AF12" s="24">
        <f>(AF8-D8-D9)*5+(D8+D9)</f>
        <v>40789290.551712662</v>
      </c>
      <c r="AG12" s="30">
        <f>SUM(AD12:AE12)</f>
        <v>120327361.94921599</v>
      </c>
      <c r="AH12" s="30">
        <f>AD12+AF12</f>
        <v>106044597.99109766</v>
      </c>
    </row>
    <row r="13" spans="2:34" ht="15" thickBot="1">
      <c r="B13" s="43" t="s">
        <v>17</v>
      </c>
      <c r="C13" s="105">
        <v>0.55000000000000004</v>
      </c>
      <c r="D13" s="106">
        <f>D4*C13/100</f>
        <v>132657.25038500002</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4" ht="15" thickBot="1">
      <c r="B14" s="41" t="s">
        <v>18</v>
      </c>
      <c r="C14" s="103">
        <v>1.36</v>
      </c>
      <c r="D14" s="104">
        <f>D4*C14/100</f>
        <v>328025.20095200004</v>
      </c>
      <c r="E14" s="8"/>
      <c r="F14" s="9"/>
    </row>
    <row r="15" spans="2:34" ht="15.75" thickBot="1">
      <c r="B15" s="43" t="s">
        <v>19</v>
      </c>
      <c r="C15" s="105">
        <v>11.88</v>
      </c>
      <c r="D15" s="106">
        <f>D4*C15/100</f>
        <v>2865396.6083160001</v>
      </c>
      <c r="E15" s="8"/>
      <c r="F15" s="9"/>
      <c r="G15" t="s">
        <v>67</v>
      </c>
      <c r="M15" s="32"/>
      <c r="N15" s="32"/>
      <c r="O15" s="32"/>
    </row>
    <row r="16" spans="2:34" ht="15.75" thickBot="1">
      <c r="B16" s="43" t="s">
        <v>20</v>
      </c>
      <c r="C16" s="105">
        <v>0.26</v>
      </c>
      <c r="D16" s="106">
        <f>D4*C16/100</f>
        <v>62710.700182000008</v>
      </c>
      <c r="E16" s="8"/>
      <c r="F16" s="9"/>
      <c r="G16" t="s">
        <v>71</v>
      </c>
    </row>
    <row r="17" spans="2:32" ht="15.75" thickBot="1">
      <c r="B17" s="45" t="s">
        <v>21</v>
      </c>
      <c r="C17" s="107">
        <v>0.04</v>
      </c>
      <c r="D17" s="108">
        <f>D4*C17/100</f>
        <v>9647.8000279999997</v>
      </c>
      <c r="E17" s="8"/>
      <c r="F17" s="9"/>
      <c r="G17" t="s">
        <v>84</v>
      </c>
    </row>
    <row r="18" spans="2:32" ht="15.75" thickBot="1">
      <c r="B18" s="45" t="s">
        <v>60</v>
      </c>
      <c r="C18" s="107">
        <v>0</v>
      </c>
      <c r="D18" s="108">
        <f>D4*C18/100</f>
        <v>0</v>
      </c>
      <c r="E18" s="8"/>
      <c r="F18" s="9"/>
      <c r="G18" s="31" t="s">
        <v>68</v>
      </c>
      <c r="H18" s="31"/>
      <c r="I18" s="31"/>
      <c r="J18" s="31"/>
      <c r="AA18" s="37"/>
      <c r="AB18" s="37"/>
      <c r="AC18" s="37"/>
      <c r="AD18" s="37"/>
      <c r="AE18" s="37"/>
      <c r="AF18" s="37"/>
    </row>
    <row r="19" spans="2:32" ht="15.75" thickBot="1">
      <c r="B19" s="45" t="s">
        <v>23</v>
      </c>
      <c r="C19" s="107">
        <v>0.84</v>
      </c>
      <c r="D19" s="108">
        <f>D4*C19/100</f>
        <v>202603.80058800001</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107">
        <v>0</v>
      </c>
      <c r="D20" s="108">
        <f>D4*C20/100</f>
        <v>0</v>
      </c>
      <c r="E20" s="8"/>
      <c r="F20" s="9"/>
      <c r="G20" t="s">
        <v>47</v>
      </c>
      <c r="P20" s="37"/>
      <c r="Q20" s="37"/>
      <c r="R20" s="37"/>
      <c r="S20" s="37"/>
      <c r="T20" s="37"/>
      <c r="U20" s="37"/>
      <c r="V20" s="37"/>
      <c r="W20" s="37"/>
      <c r="X20" s="37"/>
      <c r="Y20" s="37"/>
      <c r="Z20" s="37"/>
    </row>
    <row r="21" spans="2:32" ht="15.75" thickBot="1">
      <c r="B21" s="45" t="s">
        <v>25</v>
      </c>
      <c r="C21" s="107">
        <v>13.14</v>
      </c>
      <c r="D21" s="108">
        <f>D4*C21/100</f>
        <v>3169302.3091980005</v>
      </c>
      <c r="E21" s="8"/>
      <c r="F21" s="9"/>
      <c r="G21" t="s">
        <v>70</v>
      </c>
    </row>
    <row r="22" spans="2:32" ht="15" thickBot="1">
      <c r="B22" s="45" t="s">
        <v>26</v>
      </c>
      <c r="C22" s="107">
        <v>16.93</v>
      </c>
      <c r="D22" s="108">
        <f>D4*C22/100</f>
        <v>4083431.3618510002</v>
      </c>
      <c r="E22" s="8"/>
      <c r="F22" s="9"/>
    </row>
    <row r="23" spans="2:32" ht="15" thickBot="1">
      <c r="B23" s="41" t="s">
        <v>27</v>
      </c>
      <c r="C23" s="109">
        <v>0.22</v>
      </c>
      <c r="D23" s="104">
        <f>D4*C23/100</f>
        <v>53062.900154000003</v>
      </c>
      <c r="E23" s="8"/>
      <c r="F23" s="9"/>
    </row>
    <row r="24" spans="2:32" ht="15" thickBot="1">
      <c r="B24" s="43" t="s">
        <v>28</v>
      </c>
      <c r="C24" s="105">
        <v>40.619999999999997</v>
      </c>
      <c r="D24" s="106">
        <f>D4*C24/100</f>
        <v>9797340.9284339994</v>
      </c>
      <c r="E24" s="8"/>
      <c r="F24" s="9"/>
    </row>
    <row r="25" spans="2:32" ht="15" thickBot="1">
      <c r="B25" s="45" t="s">
        <v>29</v>
      </c>
      <c r="C25" s="107">
        <v>0</v>
      </c>
      <c r="D25" s="108">
        <f>D4*C25/100</f>
        <v>0</v>
      </c>
      <c r="E25" s="8"/>
      <c r="F25" s="9"/>
    </row>
    <row r="26" spans="2:32" ht="15" thickBot="1">
      <c r="B26" s="45" t="s">
        <v>30</v>
      </c>
      <c r="C26" s="107">
        <v>0.03</v>
      </c>
      <c r="D26" s="108">
        <f>D4*C26/100</f>
        <v>7235.8500209999993</v>
      </c>
      <c r="E26" s="8"/>
      <c r="F26" s="9"/>
    </row>
    <row r="27" spans="2:32" ht="15" thickBot="1">
      <c r="B27" s="45" t="s">
        <v>31</v>
      </c>
      <c r="C27" s="107">
        <v>0.92</v>
      </c>
      <c r="D27" s="108">
        <f>D4*C27/100</f>
        <v>221899.40064400004</v>
      </c>
      <c r="E27" s="8"/>
      <c r="F27" s="9"/>
    </row>
    <row r="28" spans="2:32" ht="15" thickBot="1">
      <c r="B28" s="45" t="s">
        <v>32</v>
      </c>
      <c r="C28" s="107">
        <v>3.63</v>
      </c>
      <c r="D28" s="108">
        <f>D4*C28/100</f>
        <v>875537.852541</v>
      </c>
      <c r="E28" s="81"/>
      <c r="F28" s="82"/>
      <c r="G28" s="36"/>
      <c r="H28" s="36"/>
      <c r="I28" s="36"/>
    </row>
    <row r="29" spans="2:32" ht="15" thickBot="1">
      <c r="B29" s="41" t="s">
        <v>33</v>
      </c>
      <c r="C29" s="109">
        <v>0.03</v>
      </c>
      <c r="D29" s="104">
        <f>D4*C29/100</f>
        <v>7235.8500209999993</v>
      </c>
      <c r="E29" s="81"/>
      <c r="F29" s="83"/>
      <c r="G29" s="36"/>
      <c r="H29" s="36"/>
      <c r="I29" s="36"/>
    </row>
    <row r="30" spans="2:32" ht="15" thickBot="1">
      <c r="B30" s="41" t="s">
        <v>34</v>
      </c>
      <c r="C30" s="109">
        <v>8.26</v>
      </c>
      <c r="D30" s="104">
        <f>D4*C30/100</f>
        <v>1992270.7057819997</v>
      </c>
      <c r="E30" s="81"/>
      <c r="F30" s="84"/>
      <c r="G30" s="36"/>
      <c r="H30" s="36"/>
      <c r="I30" s="36"/>
    </row>
    <row r="31" spans="2:32" ht="15" thickBot="1">
      <c r="B31" s="43" t="s">
        <v>35</v>
      </c>
      <c r="C31" s="105">
        <v>0.8</v>
      </c>
      <c r="D31" s="106">
        <f>D4*C31/100</f>
        <v>192956.00056000001</v>
      </c>
      <c r="E31" s="81"/>
      <c r="F31" s="81"/>
      <c r="G31" s="36"/>
      <c r="H31" s="36"/>
      <c r="I31" s="36"/>
    </row>
    <row r="32" spans="2:32" ht="15" thickBot="1">
      <c r="B32" s="47"/>
      <c r="C32" s="103"/>
      <c r="D32" s="104"/>
      <c r="E32" s="85"/>
      <c r="F32" s="81"/>
      <c r="G32" s="36"/>
      <c r="H32" s="36"/>
      <c r="I32" s="36"/>
    </row>
    <row r="33" spans="2:9" ht="15.75" thickBot="1">
      <c r="B33" s="41" t="s">
        <v>8</v>
      </c>
      <c r="C33" s="103">
        <f t="shared" ref="C33:D33" si="0">SUM(C8:C32)</f>
        <v>100</v>
      </c>
      <c r="D33" s="116">
        <f t="shared" si="0"/>
        <v>24119500.07</v>
      </c>
      <c r="E33" s="86"/>
      <c r="F33" s="85"/>
      <c r="G33" s="36"/>
      <c r="H33" s="36"/>
      <c r="I33" s="36"/>
    </row>
    <row r="34" spans="2:9" ht="15" thickBot="1">
      <c r="B34" s="41"/>
      <c r="C34" s="103"/>
      <c r="D34" s="117"/>
      <c r="E34" s="36"/>
      <c r="F34" s="36"/>
      <c r="G34" s="36"/>
      <c r="H34" s="36"/>
      <c r="I34" s="36"/>
    </row>
    <row r="35" spans="2:9" ht="15" thickBot="1">
      <c r="B35" s="41" t="s">
        <v>38</v>
      </c>
      <c r="C35" s="103"/>
      <c r="D35" s="117"/>
      <c r="E35" s="36"/>
      <c r="F35" s="36"/>
      <c r="G35" s="36"/>
      <c r="H35" s="36"/>
      <c r="I35" s="36"/>
    </row>
    <row r="36" spans="2:9" ht="15" thickBot="1">
      <c r="B36" s="43" t="s">
        <v>39</v>
      </c>
      <c r="C36" s="105"/>
      <c r="D36" s="106">
        <f>D13+D15+D16+D24+D31</f>
        <v>13051061.487877</v>
      </c>
      <c r="E36" s="85"/>
      <c r="F36" s="36"/>
      <c r="G36" s="36"/>
      <c r="H36" s="36"/>
      <c r="I36" s="36"/>
    </row>
    <row r="37" spans="2:9" ht="15" thickBot="1">
      <c r="B37" s="41" t="s">
        <v>40</v>
      </c>
      <c r="C37" s="103"/>
      <c r="D37" s="104">
        <f>D8+D9+D10+D11+D12+D14+D17+D18+D19+D20+D21+D22+D23+D25+D26+D27+D28+D29+D30</f>
        <v>11068438.582123</v>
      </c>
      <c r="E37" s="85"/>
      <c r="F37" s="36"/>
      <c r="G37" s="36"/>
      <c r="H37" s="36"/>
      <c r="I37" s="36"/>
    </row>
    <row r="38" spans="2:9" ht="15.75" thickBot="1">
      <c r="B38" s="41" t="s">
        <v>8</v>
      </c>
      <c r="C38" s="103"/>
      <c r="D38" s="116">
        <f>SUM(D36:D37)</f>
        <v>24119500.07</v>
      </c>
      <c r="E38" s="86"/>
      <c r="F38" s="36"/>
      <c r="G38" s="36"/>
      <c r="H38" s="36"/>
      <c r="I38" s="36"/>
    </row>
    <row r="39" spans="2:9" ht="15.75" thickBot="1">
      <c r="B39" s="41"/>
      <c r="C39" s="103"/>
      <c r="D39" s="116"/>
      <c r="E39" s="86"/>
      <c r="F39" s="36"/>
      <c r="G39" s="36"/>
      <c r="H39" s="36"/>
      <c r="I39" s="36"/>
    </row>
    <row r="40" spans="2:9" ht="15.75" thickBot="1">
      <c r="B40" s="41"/>
      <c r="C40" s="103"/>
      <c r="D40" s="116"/>
      <c r="E40" s="86"/>
      <c r="F40" s="36"/>
      <c r="G40" s="36"/>
      <c r="H40" s="36"/>
      <c r="I40" s="36"/>
    </row>
    <row r="41" spans="2:9" ht="15.75" thickBot="1">
      <c r="B41" s="41"/>
      <c r="C41" s="110" t="s">
        <v>64</v>
      </c>
      <c r="D41" s="116" t="s">
        <v>65</v>
      </c>
      <c r="E41" s="86"/>
      <c r="F41" s="87"/>
      <c r="G41" s="36"/>
      <c r="H41" s="36"/>
      <c r="I41" s="36"/>
    </row>
    <row r="42" spans="2:9" ht="29.25" thickBot="1">
      <c r="B42" s="58" t="s">
        <v>59</v>
      </c>
      <c r="C42" s="105">
        <f>D42/D33*100</f>
        <v>54.11</v>
      </c>
      <c r="D42" s="111">
        <f>D13+D15+D16+D24+D31</f>
        <v>13051061.487877</v>
      </c>
      <c r="E42" s="86"/>
      <c r="F42" s="88"/>
      <c r="G42" s="36"/>
      <c r="H42" s="89"/>
      <c r="I42" s="36"/>
    </row>
    <row r="43" spans="2:9" ht="15.75" thickBot="1">
      <c r="B43" s="59" t="s">
        <v>61</v>
      </c>
      <c r="C43" s="112">
        <f>D43/D33*100</f>
        <v>35.53</v>
      </c>
      <c r="D43" s="113">
        <f>D17+D18+D19+D20+D21+D22+D25+D26+D27+D28</f>
        <v>8569658.3748710006</v>
      </c>
      <c r="E43" s="86"/>
      <c r="F43" s="88"/>
      <c r="G43" s="36"/>
      <c r="H43" s="89"/>
      <c r="I43" s="36"/>
    </row>
    <row r="44" spans="2:9" ht="15.75" thickBot="1">
      <c r="B44" s="52" t="s">
        <v>62</v>
      </c>
      <c r="C44" s="114">
        <f>D44/D33*100</f>
        <v>10.36</v>
      </c>
      <c r="D44" s="115">
        <f>D12+D14+D23+D29+D30+D8+D9+D10+D11</f>
        <v>2498780.207252</v>
      </c>
      <c r="E44" s="86"/>
      <c r="F44" s="88"/>
      <c r="G44" s="36"/>
      <c r="H44" s="89"/>
      <c r="I44" s="36"/>
    </row>
    <row r="45" spans="2:9" ht="15.75" thickTop="1">
      <c r="C45">
        <f t="shared" ref="C45:D45" si="1">SUM(C42:C44)</f>
        <v>100</v>
      </c>
      <c r="D45" s="10">
        <f t="shared" si="1"/>
        <v>24119500.07</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A16" workbookViewId="0">
      <selection activeCell="D88" sqref="D88"/>
    </sheetView>
  </sheetViews>
  <sheetFormatPr defaultRowHeight="14.25"/>
  <cols>
    <col min="2" max="2" width="36" customWidth="1"/>
    <col min="4" max="4" width="12.75" customWidth="1"/>
    <col min="6" max="6" width="7.625" customWidth="1"/>
    <col min="7" max="7" width="7.25" customWidth="1"/>
    <col min="8" max="8" width="7.625" customWidth="1"/>
    <col min="9" max="9" width="7.25" customWidth="1"/>
    <col min="10" max="10" width="7.375" customWidth="1"/>
    <col min="11" max="11" width="7.875" customWidth="1"/>
    <col min="12" max="12" width="7.375" customWidth="1"/>
    <col min="13" max="13" width="8.125" customWidth="1"/>
    <col min="14" max="14" width="8" customWidth="1"/>
    <col min="15" max="15" width="7.875" customWidth="1"/>
    <col min="16" max="17" width="7.625" customWidth="1"/>
    <col min="18" max="19" width="7.75" customWidth="1"/>
    <col min="20" max="20" width="7.625" customWidth="1"/>
    <col min="21" max="21" width="8.25" customWidth="1"/>
    <col min="22" max="22" width="8.125" customWidth="1"/>
    <col min="23" max="23" width="7.875" customWidth="1"/>
  </cols>
  <sheetData>
    <row r="2" spans="2:35">
      <c r="B2" t="s">
        <v>110</v>
      </c>
    </row>
    <row r="3" spans="2:35" ht="15.75" thickBot="1">
      <c r="B3" s="31" t="s">
        <v>10</v>
      </c>
      <c r="C3" s="4"/>
    </row>
    <row r="4" spans="2:35" ht="16.5" thickTop="1" thickBot="1">
      <c r="B4" s="38" t="s">
        <v>9</v>
      </c>
      <c r="C4" s="39">
        <v>1</v>
      </c>
      <c r="D4" s="40">
        <v>8405459.8499999996</v>
      </c>
      <c r="E4" s="10"/>
      <c r="F4" s="6"/>
    </row>
    <row r="5" spans="2:35" ht="15" thickBot="1">
      <c r="B5" s="41" t="s">
        <v>12</v>
      </c>
      <c r="C5" s="103"/>
      <c r="D5" s="104"/>
      <c r="E5" s="5"/>
      <c r="F5" s="6"/>
      <c r="G5" t="s">
        <v>111</v>
      </c>
    </row>
    <row r="6" spans="2:35" ht="81.75" thickBot="1">
      <c r="B6" s="41"/>
      <c r="C6" s="103"/>
      <c r="D6" s="104"/>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45.75" thickBot="1">
      <c r="B7" s="41"/>
      <c r="C7" s="103"/>
      <c r="D7" s="104"/>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101">
        <v>1.85</v>
      </c>
      <c r="D8" s="102">
        <f>D4*C8/100</f>
        <v>155501.00722500001</v>
      </c>
      <c r="E8" s="5"/>
      <c r="F8" s="6"/>
      <c r="G8" s="18"/>
      <c r="H8" s="19">
        <f>D36</f>
        <v>3266361.69771</v>
      </c>
      <c r="I8" s="19">
        <f>H8/5</f>
        <v>653272.33954199997</v>
      </c>
      <c r="J8" s="20">
        <f>I8*2</f>
        <v>1306544.6790839999</v>
      </c>
      <c r="K8" s="20">
        <f>D37</f>
        <v>5139098.1522899987</v>
      </c>
      <c r="L8" s="20">
        <f>(D43/1.5)+D44</f>
        <v>3861748.4370849994</v>
      </c>
      <c r="M8" s="26">
        <f>SUM(J8:K8)</f>
        <v>6445642.8313739989</v>
      </c>
      <c r="N8" s="26">
        <f>J8+L8</f>
        <v>5168293.1161689991</v>
      </c>
      <c r="O8" s="21">
        <f>I8*2.5</f>
        <v>1633180.848855</v>
      </c>
      <c r="P8" s="21">
        <f>D37</f>
        <v>5139098.1522899987</v>
      </c>
      <c r="Q8" s="21">
        <f>(D43/1.5)+D44</f>
        <v>3861748.4370849994</v>
      </c>
      <c r="R8" s="27">
        <f>SUM(O8:P8)</f>
        <v>6772279.0011449987</v>
      </c>
      <c r="S8" s="27">
        <f>O8+Q8</f>
        <v>5494929.2859399989</v>
      </c>
      <c r="T8" s="22">
        <f>I8*3.5</f>
        <v>2286453.1883970001</v>
      </c>
      <c r="U8" s="22">
        <f>D37</f>
        <v>5139098.1522899987</v>
      </c>
      <c r="V8" s="22">
        <f>(D43/1.5)+D44</f>
        <v>3861748.4370849994</v>
      </c>
      <c r="W8" s="28">
        <f>SUM(T8:U8)</f>
        <v>7425551.3406869993</v>
      </c>
      <c r="X8" s="28">
        <f>T8+V8</f>
        <v>6148201.6254819995</v>
      </c>
      <c r="Y8" s="23">
        <f>I8*4.5</f>
        <v>2939725.5279389997</v>
      </c>
      <c r="Z8" s="23">
        <f>D37</f>
        <v>5139098.1522899987</v>
      </c>
      <c r="AA8" s="23">
        <f>(D43/1.5)+D44</f>
        <v>3861748.4370849994</v>
      </c>
      <c r="AB8" s="29">
        <f>SUM(Y8:Z8)</f>
        <v>8078823.6802289989</v>
      </c>
      <c r="AC8" s="29">
        <f>Y8+AA8</f>
        <v>6801473.9650239991</v>
      </c>
      <c r="AD8" s="24">
        <f>I8*5</f>
        <v>3266361.69771</v>
      </c>
      <c r="AE8" s="24">
        <f>D37</f>
        <v>5139098.1522899987</v>
      </c>
      <c r="AF8" s="24">
        <f>(D43/1.5)+D44</f>
        <v>3861748.4370849994</v>
      </c>
      <c r="AG8" s="57">
        <f>SUM(AD8:AE8)</f>
        <v>8405459.8499999978</v>
      </c>
      <c r="AH8" s="30">
        <f>AD8+AF8</f>
        <v>7128110.1347949989</v>
      </c>
      <c r="AI8">
        <f>AH8/AG8*100-100</f>
        <v>-15.196666666666658</v>
      </c>
    </row>
    <row r="9" spans="2:35" ht="15" thickBot="1">
      <c r="B9" s="73" t="s">
        <v>13</v>
      </c>
      <c r="C9" s="101">
        <v>0.02</v>
      </c>
      <c r="D9" s="102">
        <f>D4*C9/100</f>
        <v>1681.0919699999999</v>
      </c>
      <c r="E9" s="5"/>
      <c r="F9" s="6"/>
      <c r="G9" s="25" t="s">
        <v>4</v>
      </c>
      <c r="H9" s="19"/>
      <c r="I9" s="19"/>
      <c r="J9" s="20">
        <f>J8*2</f>
        <v>2613089.3581679999</v>
      </c>
      <c r="K9" s="20">
        <f>(K8-D8-D9)*2+(D8+D9)</f>
        <v>10121014.205384996</v>
      </c>
      <c r="L9" s="20">
        <f>(L8-D8-D9)*2+(D8+D9)</f>
        <v>7566314.774974999</v>
      </c>
      <c r="M9" s="26">
        <f>SUM(J9:K9)</f>
        <v>12734103.563552996</v>
      </c>
      <c r="N9" s="26">
        <f>J9+L9</f>
        <v>10179404.133142998</v>
      </c>
      <c r="O9" s="21">
        <f>O8*2</f>
        <v>3266361.69771</v>
      </c>
      <c r="P9" s="21">
        <f>(P8-D8-D9)*2+(D8+D9)</f>
        <v>10121014.205384996</v>
      </c>
      <c r="Q9" s="21">
        <f>(Q8-D8-D9)*2+(D8+D9)</f>
        <v>7566314.774974999</v>
      </c>
      <c r="R9" s="27">
        <f>SUM(O9:P9)</f>
        <v>13387375.903094996</v>
      </c>
      <c r="S9" s="27">
        <f>O9+Q9</f>
        <v>10832676.472684998</v>
      </c>
      <c r="T9" s="22">
        <f>T8*2</f>
        <v>4572906.3767940002</v>
      </c>
      <c r="U9" s="22">
        <f>(U8-D8-D9)*2+(D8+D9)</f>
        <v>10121014.205384996</v>
      </c>
      <c r="V9" s="22">
        <f>(V8-D8-D9)*2+(D8+D9)</f>
        <v>7566314.774974999</v>
      </c>
      <c r="W9" s="28">
        <f>SUM(T9:U9)</f>
        <v>14693920.582178995</v>
      </c>
      <c r="X9" s="28">
        <f>T9+V9</f>
        <v>12139221.151768999</v>
      </c>
      <c r="Y9" s="23">
        <f>Y8*2</f>
        <v>5879451.0558779994</v>
      </c>
      <c r="Z9" s="23">
        <f>(Z8-D8-D9)*2+(D8+D9)</f>
        <v>10121014.205384996</v>
      </c>
      <c r="AA9" s="23">
        <f>(AA8-D8-D9)*2+(D8+D9)</f>
        <v>7566314.774974999</v>
      </c>
      <c r="AB9" s="29">
        <f>SUM(Y9:Z9)</f>
        <v>16000465.261262994</v>
      </c>
      <c r="AC9" s="29">
        <f>Y9+AA9</f>
        <v>13445765.830852998</v>
      </c>
      <c r="AD9" s="24">
        <f>AD8*2</f>
        <v>6532723.39542</v>
      </c>
      <c r="AE9" s="24">
        <f>(AE8-D8-D9)*2+(D8+D9)</f>
        <v>10121014.205384996</v>
      </c>
      <c r="AF9" s="24">
        <f>(AF8-D8-D9)*2+(D8+D9)</f>
        <v>7566314.774974999</v>
      </c>
      <c r="AG9" s="30">
        <f>SUM(AD9:AE9)</f>
        <v>16653737.600804996</v>
      </c>
      <c r="AH9" s="30">
        <f>AD9+AF9</f>
        <v>14099038.170394998</v>
      </c>
    </row>
    <row r="10" spans="2:35" ht="15" thickBot="1">
      <c r="B10" s="41" t="s">
        <v>14</v>
      </c>
      <c r="C10" s="103">
        <v>0</v>
      </c>
      <c r="D10" s="104">
        <f>D4*C10/100</f>
        <v>0</v>
      </c>
      <c r="E10" s="5"/>
      <c r="F10" s="6"/>
      <c r="G10" s="25" t="s">
        <v>5</v>
      </c>
      <c r="H10" s="19"/>
      <c r="I10" s="19"/>
      <c r="J10" s="20">
        <f>J8*3</f>
        <v>3919634.0372519996</v>
      </c>
      <c r="K10" s="20">
        <f>(K8-D8-D9)*3+(D8+D9)</f>
        <v>15102930.258479994</v>
      </c>
      <c r="L10" s="20">
        <f>(L8-D8-D9)*3+(D8+D9)</f>
        <v>11270881.112864999</v>
      </c>
      <c r="M10" s="26">
        <f>SUM(J10:K10)</f>
        <v>19022564.295731992</v>
      </c>
      <c r="N10" s="26">
        <f>J10+L10</f>
        <v>15190515.150116999</v>
      </c>
      <c r="O10" s="21">
        <f>O8*3</f>
        <v>4899542.546565</v>
      </c>
      <c r="P10" s="21">
        <f>(P8-D8-D9)*3+(D8+D9)</f>
        <v>15102930.258479994</v>
      </c>
      <c r="Q10" s="21">
        <f>(Q8-D8-D9)*3+(D8+D9)</f>
        <v>11270881.112864999</v>
      </c>
      <c r="R10" s="27">
        <f>SUM(O10:P10)</f>
        <v>20002472.805044994</v>
      </c>
      <c r="S10" s="27">
        <f>O10+Q10</f>
        <v>16170423.659429999</v>
      </c>
      <c r="T10" s="22">
        <f>T8*3</f>
        <v>6859359.5651910007</v>
      </c>
      <c r="U10" s="22">
        <f>(U8-D8-D9)*3+(D8+D9)</f>
        <v>15102930.258479994</v>
      </c>
      <c r="V10" s="22">
        <f>(V8-D8-D9)*3+(D8+D9)</f>
        <v>11270881.112864999</v>
      </c>
      <c r="W10" s="28">
        <f>SUM(T10:U10)</f>
        <v>21962289.823670994</v>
      </c>
      <c r="X10" s="28">
        <f>T10+V10</f>
        <v>18130240.678056002</v>
      </c>
      <c r="Y10" s="23">
        <f>Y8*3</f>
        <v>8819176.5838169996</v>
      </c>
      <c r="Z10" s="23">
        <f>(Z8-D8-D9)*3+(D8+D9)</f>
        <v>15102930.258479994</v>
      </c>
      <c r="AA10" s="23">
        <f>(AA8-D8-D9)*3+(D8+D9)</f>
        <v>11270881.112864999</v>
      </c>
      <c r="AB10" s="29">
        <f>SUM(Y10:Z10)</f>
        <v>23922106.842296995</v>
      </c>
      <c r="AC10" s="29">
        <f>Y10+AA10</f>
        <v>20090057.696681999</v>
      </c>
      <c r="AD10" s="24">
        <f>AD8*3</f>
        <v>9799085.0931299999</v>
      </c>
      <c r="AE10" s="24">
        <f>(AE8-D8-D9)*3+(D8+D9)</f>
        <v>15102930.258479994</v>
      </c>
      <c r="AF10" s="24">
        <f>(AF8-D8-D9)*3+(D8+D9)</f>
        <v>11270881.112864999</v>
      </c>
      <c r="AG10" s="30">
        <f>SUM(AD10:AE10)</f>
        <v>24902015.351609994</v>
      </c>
      <c r="AH10" s="30">
        <f>AD10+AF10</f>
        <v>21069966.205995001</v>
      </c>
    </row>
    <row r="11" spans="2:35" ht="15" thickBot="1">
      <c r="B11" s="41" t="s">
        <v>15</v>
      </c>
      <c r="C11" s="103">
        <v>0</v>
      </c>
      <c r="D11" s="104">
        <f>D4*C11/100</f>
        <v>0</v>
      </c>
      <c r="E11" s="5"/>
      <c r="F11" s="6"/>
      <c r="G11" s="25" t="s">
        <v>6</v>
      </c>
      <c r="H11" s="19"/>
      <c r="I11" s="19"/>
      <c r="J11" s="20">
        <f>J8*4</f>
        <v>5226178.7163359998</v>
      </c>
      <c r="K11" s="20">
        <f>(K8-D8-D9)*4+(D8+D9)</f>
        <v>20084846.311574992</v>
      </c>
      <c r="L11" s="20">
        <f>(L8-D8-D9)*4+(D8+D9)</f>
        <v>14975447.450754998</v>
      </c>
      <c r="M11" s="26">
        <f>SUM(J11:K11)</f>
        <v>25311025.027910993</v>
      </c>
      <c r="N11" s="26">
        <f>J11+L11</f>
        <v>20201626.167090997</v>
      </c>
      <c r="O11" s="21">
        <f>O8*4</f>
        <v>6532723.39542</v>
      </c>
      <c r="P11" s="21">
        <f>(P8-D8-D9)*4+(D8+D9)</f>
        <v>20084846.311574992</v>
      </c>
      <c r="Q11" s="21">
        <f>(Q8-D8-D9)*4+(D8+D9)</f>
        <v>14975447.450754998</v>
      </c>
      <c r="R11" s="27">
        <f>SUM(O11:P11)</f>
        <v>26617569.706994992</v>
      </c>
      <c r="S11" s="27">
        <f>O11+Q11</f>
        <v>21508170.846175</v>
      </c>
      <c r="T11" s="22">
        <f>T8*4</f>
        <v>9145812.7535880003</v>
      </c>
      <c r="U11" s="22">
        <f>(U8-D8-D9)*4+(D8+D9)</f>
        <v>20084846.311574992</v>
      </c>
      <c r="V11" s="22">
        <f>(V8-D8-D9)*4+(D8+D9)</f>
        <v>14975447.450754998</v>
      </c>
      <c r="W11" s="28">
        <f>SUM(T11:U11)</f>
        <v>29230659.065162994</v>
      </c>
      <c r="X11" s="28">
        <f>T11+V11</f>
        <v>24121260.204342999</v>
      </c>
      <c r="Y11" s="23">
        <f>Y8*4</f>
        <v>11758902.111755999</v>
      </c>
      <c r="Z11" s="23">
        <f>(Z8-D8-D9)*4+(D8+D9)</f>
        <v>20084846.311574992</v>
      </c>
      <c r="AA11" s="23">
        <f>(AA8-D8-D9)*4+(D8+D9)</f>
        <v>14975447.450754998</v>
      </c>
      <c r="AB11" s="29">
        <f>SUM(Y11:Z11)</f>
        <v>31843748.423330992</v>
      </c>
      <c r="AC11" s="29">
        <f>Y11+AA11</f>
        <v>26734349.562510997</v>
      </c>
      <c r="AD11" s="24">
        <f>AD8*4</f>
        <v>13065446.79084</v>
      </c>
      <c r="AE11" s="24">
        <f>(AE8-D8-D9)*4+(D8+D9)</f>
        <v>20084846.311574992</v>
      </c>
      <c r="AF11" s="24">
        <f>(AF8-D8-D9)*4+(D8+D9)</f>
        <v>14975447.450754998</v>
      </c>
      <c r="AG11" s="30">
        <f>SUM(AD11:AE11)</f>
        <v>33150293.102414992</v>
      </c>
      <c r="AH11" s="30">
        <f>AD11+AF11</f>
        <v>28040894.241595</v>
      </c>
    </row>
    <row r="12" spans="2:35" ht="15" thickBot="1">
      <c r="B12" s="41" t="s">
        <v>16</v>
      </c>
      <c r="C12" s="103">
        <v>0.3</v>
      </c>
      <c r="D12" s="104">
        <f>D4*C12/100</f>
        <v>25216.379549999998</v>
      </c>
      <c r="E12" s="5"/>
      <c r="F12" s="5"/>
      <c r="G12" s="25" t="s">
        <v>7</v>
      </c>
      <c r="H12" s="19"/>
      <c r="I12" s="19"/>
      <c r="J12" s="20">
        <f>J8*5</f>
        <v>6532723.39542</v>
      </c>
      <c r="K12" s="20">
        <f>(K8-D8-D9)*5+(D8+D9)</f>
        <v>25066762.36466999</v>
      </c>
      <c r="L12" s="20">
        <f>(L8-D8-D9)*5+(D8+D9)</f>
        <v>18680013.788644999</v>
      </c>
      <c r="M12" s="26">
        <f>SUM(J12:K12)</f>
        <v>31599485.76008999</v>
      </c>
      <c r="N12" s="26">
        <f>J12+L12</f>
        <v>25212737.184064999</v>
      </c>
      <c r="O12" s="21">
        <f>O8*5</f>
        <v>8165904.2442749999</v>
      </c>
      <c r="P12" s="21">
        <f>(P8-D8-D9)*5+(D8+D9)</f>
        <v>25066762.36466999</v>
      </c>
      <c r="Q12" s="21">
        <f>(Q8-D8-D9)*5+(D8+D9)</f>
        <v>18680013.788644999</v>
      </c>
      <c r="R12" s="27">
        <f>SUM(O12:P12)</f>
        <v>33232666.60894499</v>
      </c>
      <c r="S12" s="27">
        <f>O12+Q12</f>
        <v>26845918.032919999</v>
      </c>
      <c r="T12" s="22">
        <f>T8*5</f>
        <v>11432265.941985</v>
      </c>
      <c r="U12" s="22">
        <f>(U8-D8-D9)*5+(D8+D9)</f>
        <v>25066762.36466999</v>
      </c>
      <c r="V12" s="22">
        <f>(V8-D8-D9)*5+(D8+D9)</f>
        <v>18680013.788644999</v>
      </c>
      <c r="W12" s="28">
        <f>SUM(T12:U12)</f>
        <v>36499028.30665499</v>
      </c>
      <c r="X12" s="28">
        <f>T12+V12</f>
        <v>30112279.730629999</v>
      </c>
      <c r="Y12" s="23">
        <f>Y8*5</f>
        <v>14698627.639694998</v>
      </c>
      <c r="Z12" s="23">
        <f>(Z8-D8-D9)*5+(D8+D9)</f>
        <v>25066762.36466999</v>
      </c>
      <c r="AA12" s="23">
        <f>(AA8-D8-D9)*5+(D8+D9)</f>
        <v>18680013.788644999</v>
      </c>
      <c r="AB12" s="29">
        <f>SUM(Y12:Z12)</f>
        <v>39765390.00436499</v>
      </c>
      <c r="AC12" s="29">
        <f>Y12+AA12</f>
        <v>33378641.428339995</v>
      </c>
      <c r="AD12" s="24">
        <f>AD8*5</f>
        <v>16331808.48855</v>
      </c>
      <c r="AE12" s="24">
        <f>(AE8-D8-D9)*5+(D8+D9)</f>
        <v>25066762.36466999</v>
      </c>
      <c r="AF12" s="24">
        <f>(AF8-D8-D9)*5+(D8+D9)</f>
        <v>18680013.788644999</v>
      </c>
      <c r="AG12" s="30">
        <f>SUM(AD12:AE12)</f>
        <v>41398570.853219986</v>
      </c>
      <c r="AH12" s="30">
        <f>AD12+AF12</f>
        <v>35011822.277194999</v>
      </c>
    </row>
    <row r="13" spans="2:35" ht="15" thickBot="1">
      <c r="B13" s="43" t="s">
        <v>17</v>
      </c>
      <c r="C13" s="105">
        <v>0.69</v>
      </c>
      <c r="D13" s="106">
        <f>D4*C13/100</f>
        <v>57997.672964999991</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103">
        <v>3</v>
      </c>
      <c r="D14" s="104">
        <f>D4*C14/100</f>
        <v>252163.79549999998</v>
      </c>
      <c r="E14" s="8"/>
      <c r="F14" s="9"/>
    </row>
    <row r="15" spans="2:35" ht="15.75" thickBot="1">
      <c r="B15" s="43" t="s">
        <v>19</v>
      </c>
      <c r="C15" s="105">
        <v>26.81</v>
      </c>
      <c r="D15" s="106">
        <f>D4*C15/100</f>
        <v>2253503.7857849998</v>
      </c>
      <c r="E15" s="8"/>
      <c r="F15" s="9"/>
      <c r="G15" t="s">
        <v>67</v>
      </c>
      <c r="M15" s="32"/>
      <c r="N15" s="32"/>
      <c r="O15" s="32"/>
    </row>
    <row r="16" spans="2:35" ht="15.75" thickBot="1">
      <c r="B16" s="43" t="s">
        <v>20</v>
      </c>
      <c r="C16" s="105">
        <v>0.56999999999999995</v>
      </c>
      <c r="D16" s="106">
        <f>D4*C16/100</f>
        <v>47911.12114499999</v>
      </c>
      <c r="E16" s="8"/>
      <c r="F16" s="9"/>
      <c r="G16" t="s">
        <v>71</v>
      </c>
    </row>
    <row r="17" spans="2:32" ht="15.75" thickBot="1">
      <c r="B17" s="45" t="s">
        <v>21</v>
      </c>
      <c r="C17" s="107">
        <v>0.42</v>
      </c>
      <c r="D17" s="108">
        <f>D4*C17/100</f>
        <v>35302.931369999998</v>
      </c>
      <c r="E17" s="8"/>
      <c r="F17" s="9"/>
      <c r="G17" t="s">
        <v>84</v>
      </c>
    </row>
    <row r="18" spans="2:32" ht="15.75" thickBot="1">
      <c r="B18" s="45" t="s">
        <v>60</v>
      </c>
      <c r="C18" s="107">
        <v>0.01</v>
      </c>
      <c r="D18" s="108">
        <f>D4*C18/100</f>
        <v>840.54598499999997</v>
      </c>
      <c r="E18" s="8"/>
      <c r="F18" s="9"/>
      <c r="G18" s="31" t="s">
        <v>68</v>
      </c>
      <c r="H18" s="31"/>
      <c r="I18" s="31"/>
      <c r="J18" s="31"/>
      <c r="AA18" s="37"/>
      <c r="AB18" s="37"/>
      <c r="AC18" s="37"/>
      <c r="AD18" s="37"/>
      <c r="AE18" s="37"/>
      <c r="AF18" s="37"/>
    </row>
    <row r="19" spans="2:32" ht="15.75" thickBot="1">
      <c r="B19" s="45" t="s">
        <v>23</v>
      </c>
      <c r="C19" s="107">
        <v>2.71</v>
      </c>
      <c r="D19" s="108">
        <f>D4*C19/100</f>
        <v>227787.96193499997</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107">
        <v>3.79</v>
      </c>
      <c r="D20" s="108">
        <f>D4*C20/100</f>
        <v>318566.92831499997</v>
      </c>
      <c r="E20" s="8"/>
      <c r="F20" s="9"/>
      <c r="G20" t="s">
        <v>47</v>
      </c>
      <c r="P20" s="37"/>
      <c r="Q20" s="37"/>
      <c r="R20" s="37"/>
      <c r="S20" s="37"/>
      <c r="T20" s="37"/>
      <c r="U20" s="37"/>
      <c r="V20" s="37"/>
      <c r="W20" s="37"/>
      <c r="X20" s="37"/>
      <c r="Y20" s="37"/>
      <c r="Z20" s="37"/>
    </row>
    <row r="21" spans="2:32" ht="15.75" thickBot="1">
      <c r="B21" s="45" t="s">
        <v>25</v>
      </c>
      <c r="C21" s="107">
        <v>24.57</v>
      </c>
      <c r="D21" s="108">
        <f>D4*C21/100</f>
        <v>2065221.4851449998</v>
      </c>
      <c r="E21" s="8"/>
      <c r="F21" s="9"/>
      <c r="G21" t="s">
        <v>70</v>
      </c>
    </row>
    <row r="22" spans="2:32" ht="15" thickBot="1">
      <c r="B22" s="45" t="s">
        <v>26</v>
      </c>
      <c r="C22" s="107">
        <v>13.25</v>
      </c>
      <c r="D22" s="108">
        <f>D4*C22/100</f>
        <v>1113723.430125</v>
      </c>
      <c r="E22" s="8"/>
      <c r="F22" s="9"/>
    </row>
    <row r="23" spans="2:32" ht="15" thickBot="1">
      <c r="B23" s="41" t="s">
        <v>27</v>
      </c>
      <c r="C23" s="109">
        <v>0.18</v>
      </c>
      <c r="D23" s="104">
        <f>D4*C23/100</f>
        <v>15129.827729999997</v>
      </c>
      <c r="E23" s="8"/>
      <c r="F23" s="9"/>
    </row>
    <row r="24" spans="2:32" ht="15" thickBot="1">
      <c r="B24" s="43" t="s">
        <v>28</v>
      </c>
      <c r="C24" s="105">
        <v>10.72</v>
      </c>
      <c r="D24" s="106">
        <f>D4*C24/100</f>
        <v>901065.29592000006</v>
      </c>
      <c r="E24" s="8"/>
      <c r="F24" s="9"/>
    </row>
    <row r="25" spans="2:32" ht="15" thickBot="1">
      <c r="B25" s="45" t="s">
        <v>29</v>
      </c>
      <c r="C25" s="107">
        <v>0</v>
      </c>
      <c r="D25" s="108">
        <f>D4*C25/100</f>
        <v>0</v>
      </c>
      <c r="E25" s="8"/>
      <c r="F25" s="9"/>
    </row>
    <row r="26" spans="2:32" ht="15" thickBot="1">
      <c r="B26" s="45" t="s">
        <v>30</v>
      </c>
      <c r="C26" s="107">
        <v>0</v>
      </c>
      <c r="D26" s="108">
        <f>D4*C26/100</f>
        <v>0</v>
      </c>
      <c r="E26" s="8"/>
      <c r="F26" s="9"/>
    </row>
    <row r="27" spans="2:32" ht="15" thickBot="1">
      <c r="B27" s="45" t="s">
        <v>31</v>
      </c>
      <c r="C27" s="107">
        <v>0.26</v>
      </c>
      <c r="D27" s="108">
        <f>D4*C27/100</f>
        <v>21854.195609999999</v>
      </c>
      <c r="E27" s="8"/>
      <c r="F27" s="9"/>
    </row>
    <row r="28" spans="2:32" ht="15" thickBot="1">
      <c r="B28" s="45" t="s">
        <v>32</v>
      </c>
      <c r="C28" s="107">
        <v>0.57999999999999996</v>
      </c>
      <c r="D28" s="108">
        <f>D4*C28/100</f>
        <v>48751.667129999994</v>
      </c>
      <c r="E28" s="81"/>
      <c r="F28" s="82"/>
      <c r="G28" s="36"/>
      <c r="H28" s="36"/>
      <c r="I28" s="36"/>
    </row>
    <row r="29" spans="2:32" ht="15" thickBot="1">
      <c r="B29" s="41" t="s">
        <v>33</v>
      </c>
      <c r="C29" s="109">
        <v>0</v>
      </c>
      <c r="D29" s="104">
        <f>D4*C29/100</f>
        <v>0</v>
      </c>
      <c r="E29" s="81"/>
      <c r="F29" s="83"/>
      <c r="G29" s="36"/>
      <c r="H29" s="36"/>
      <c r="I29" s="36"/>
    </row>
    <row r="30" spans="2:32" ht="15" thickBot="1">
      <c r="B30" s="41" t="s">
        <v>34</v>
      </c>
      <c r="C30" s="109">
        <v>10.199999999999999</v>
      </c>
      <c r="D30" s="104">
        <f>D4*C30/100</f>
        <v>857356.90469999984</v>
      </c>
      <c r="E30" s="81"/>
      <c r="F30" s="84"/>
      <c r="G30" s="36"/>
      <c r="H30" s="36"/>
      <c r="I30" s="36"/>
    </row>
    <row r="31" spans="2:32" ht="15" thickBot="1">
      <c r="B31" s="43" t="s">
        <v>35</v>
      </c>
      <c r="C31" s="105">
        <v>7.0000000000000007E-2</v>
      </c>
      <c r="D31" s="106">
        <f>D4*C31/100</f>
        <v>5883.821895</v>
      </c>
      <c r="E31" s="81"/>
      <c r="F31" s="81"/>
      <c r="G31" s="36"/>
      <c r="H31" s="36"/>
      <c r="I31" s="36"/>
    </row>
    <row r="32" spans="2:32" ht="15" thickBot="1">
      <c r="B32" s="47"/>
      <c r="C32" s="103"/>
      <c r="D32" s="104"/>
      <c r="E32" s="85"/>
      <c r="F32" s="81"/>
      <c r="G32" s="36"/>
      <c r="H32" s="36"/>
      <c r="I32" s="36"/>
    </row>
    <row r="33" spans="2:9" ht="15.75" thickBot="1">
      <c r="B33" s="41" t="s">
        <v>8</v>
      </c>
      <c r="C33" s="103">
        <f t="shared" ref="C33" si="0">SUM(C8:C32)</f>
        <v>100.00000000000001</v>
      </c>
      <c r="D33" s="116">
        <f t="shared" ref="D33" si="1">SUM(D8:D32)</f>
        <v>8405459.8499999996</v>
      </c>
      <c r="E33" s="86"/>
      <c r="F33" s="85"/>
      <c r="G33" s="36"/>
      <c r="H33" s="36"/>
      <c r="I33" s="36"/>
    </row>
    <row r="34" spans="2:9" ht="15" thickBot="1">
      <c r="B34" s="41"/>
      <c r="C34" s="103"/>
      <c r="D34" s="117"/>
      <c r="E34" s="36"/>
      <c r="F34" s="36"/>
      <c r="G34" s="36"/>
      <c r="H34" s="36"/>
      <c r="I34" s="36"/>
    </row>
    <row r="35" spans="2:9" ht="15" thickBot="1">
      <c r="B35" s="41" t="s">
        <v>38</v>
      </c>
      <c r="C35" s="103"/>
      <c r="D35" s="117"/>
      <c r="E35" s="36"/>
      <c r="F35" s="36"/>
      <c r="G35" s="36"/>
      <c r="H35" s="36"/>
      <c r="I35" s="36"/>
    </row>
    <row r="36" spans="2:9" ht="15" thickBot="1">
      <c r="B36" s="43" t="s">
        <v>39</v>
      </c>
      <c r="C36" s="105"/>
      <c r="D36" s="106">
        <f>D13+D15+D16+D24+D31</f>
        <v>3266361.69771</v>
      </c>
      <c r="E36" s="85"/>
      <c r="F36" s="36"/>
      <c r="G36" s="36"/>
      <c r="H36" s="36"/>
      <c r="I36" s="36"/>
    </row>
    <row r="37" spans="2:9" ht="15" thickBot="1">
      <c r="B37" s="41" t="s">
        <v>40</v>
      </c>
      <c r="C37" s="103"/>
      <c r="D37" s="104">
        <f>D8+D9+D10+D11+D12+D14+D17+D18+D19+D20+D21+D22+D23+D25+D26+D27+D28+D29+D30</f>
        <v>5139098.1522899987</v>
      </c>
      <c r="E37" s="85"/>
      <c r="F37" s="36"/>
      <c r="G37" s="36"/>
      <c r="H37" s="36"/>
      <c r="I37" s="36"/>
    </row>
    <row r="38" spans="2:9" ht="15.75" thickBot="1">
      <c r="B38" s="41" t="s">
        <v>8</v>
      </c>
      <c r="C38" s="103"/>
      <c r="D38" s="116">
        <f>SUM(D36:D37)</f>
        <v>8405459.8499999978</v>
      </c>
      <c r="E38" s="86"/>
      <c r="F38" s="36"/>
      <c r="G38" s="36"/>
      <c r="H38" s="36"/>
      <c r="I38" s="36"/>
    </row>
    <row r="39" spans="2:9" ht="15.75" thickBot="1">
      <c r="B39" s="41"/>
      <c r="C39" s="103"/>
      <c r="D39" s="116"/>
      <c r="E39" s="86"/>
      <c r="F39" s="36"/>
      <c r="G39" s="36"/>
      <c r="H39" s="36"/>
      <c r="I39" s="36"/>
    </row>
    <row r="40" spans="2:9" ht="15.75" thickBot="1">
      <c r="B40" s="41"/>
      <c r="C40" s="103"/>
      <c r="D40" s="116"/>
      <c r="E40" s="86"/>
      <c r="F40" s="36"/>
      <c r="G40" s="36"/>
      <c r="H40" s="36"/>
      <c r="I40" s="36"/>
    </row>
    <row r="41" spans="2:9" ht="15.75" thickBot="1">
      <c r="B41" s="41"/>
      <c r="C41" s="110" t="s">
        <v>64</v>
      </c>
      <c r="D41" s="116" t="s">
        <v>65</v>
      </c>
      <c r="E41" s="86"/>
      <c r="F41" s="87"/>
      <c r="G41" s="36"/>
      <c r="H41" s="36"/>
      <c r="I41" s="36"/>
    </row>
    <row r="42" spans="2:9" ht="29.25" thickBot="1">
      <c r="B42" s="58" t="s">
        <v>59</v>
      </c>
      <c r="C42" s="105">
        <f>D42/D33*100</f>
        <v>38.86</v>
      </c>
      <c r="D42" s="111">
        <f>D13+D15+D16+D24+D31</f>
        <v>3266361.69771</v>
      </c>
      <c r="E42" s="86"/>
      <c r="F42" s="88"/>
      <c r="G42" s="36"/>
      <c r="H42" s="89"/>
      <c r="I42" s="36"/>
    </row>
    <row r="43" spans="2:9" ht="15.75" thickBot="1">
      <c r="B43" s="59" t="s">
        <v>61</v>
      </c>
      <c r="C43" s="112">
        <f>D43/D33*100</f>
        <v>45.589999999999989</v>
      </c>
      <c r="D43" s="113">
        <f>D17+D18+D19+D20+D21+D22+D25+D26+D27+D28</f>
        <v>3832049.1456149993</v>
      </c>
      <c r="E43" s="86"/>
      <c r="F43" s="88"/>
      <c r="G43" s="36"/>
      <c r="H43" s="89"/>
      <c r="I43" s="36"/>
    </row>
    <row r="44" spans="2:9" ht="15.75" thickBot="1">
      <c r="B44" s="52" t="s">
        <v>62</v>
      </c>
      <c r="C44" s="114">
        <f>D44/D33*100</f>
        <v>15.55</v>
      </c>
      <c r="D44" s="115">
        <f>D12+D14+D23+D29+D30+D8+D9+D10+D11</f>
        <v>1307049.0066749998</v>
      </c>
      <c r="E44" s="86"/>
      <c r="F44" s="88"/>
      <c r="G44" s="36"/>
      <c r="H44" s="89"/>
      <c r="I44" s="36"/>
    </row>
    <row r="45" spans="2:9" ht="15.75" thickTop="1">
      <c r="C45">
        <f t="shared" ref="C45" si="2">SUM(C42:C44)</f>
        <v>99.999999999999986</v>
      </c>
      <c r="D45" s="10">
        <f t="shared" ref="D45" si="3">SUM(D42:D44)</f>
        <v>8405459.8499999996</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A13" workbookViewId="0">
      <selection activeCell="L77" sqref="L77"/>
    </sheetView>
  </sheetViews>
  <sheetFormatPr defaultRowHeight="14.25"/>
  <cols>
    <col min="2" max="2" width="35.25" customWidth="1"/>
    <col min="3" max="3" width="8" customWidth="1"/>
    <col min="4" max="4" width="12.125" customWidth="1"/>
  </cols>
  <sheetData>
    <row r="2" spans="2:35">
      <c r="B2" t="s">
        <v>186</v>
      </c>
    </row>
    <row r="3" spans="2:35" ht="15.75" thickBot="1">
      <c r="B3" s="31" t="s">
        <v>10</v>
      </c>
      <c r="C3" s="4"/>
    </row>
    <row r="4" spans="2:35" ht="16.5" thickTop="1" thickBot="1">
      <c r="B4" s="38" t="s">
        <v>9</v>
      </c>
      <c r="C4" s="39">
        <v>1</v>
      </c>
      <c r="D4" s="40">
        <v>10168288.640000001</v>
      </c>
      <c r="E4" s="10"/>
      <c r="F4" s="6"/>
    </row>
    <row r="5" spans="2:35" ht="15" thickBot="1">
      <c r="B5" s="41" t="s">
        <v>12</v>
      </c>
      <c r="C5" s="103"/>
      <c r="D5" s="104"/>
      <c r="E5" s="5"/>
      <c r="F5" s="6"/>
      <c r="G5" t="s">
        <v>112</v>
      </c>
    </row>
    <row r="6" spans="2:35" ht="72.75" thickBot="1">
      <c r="B6" s="41"/>
      <c r="C6" s="103"/>
      <c r="D6" s="104"/>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103"/>
      <c r="D7" s="104"/>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101">
        <v>0.39</v>
      </c>
      <c r="D8" s="102">
        <f>D4*C8/100</f>
        <v>39656.325696000007</v>
      </c>
      <c r="E8" s="5"/>
      <c r="F8" s="6"/>
      <c r="G8" s="18"/>
      <c r="H8" s="19">
        <f>D36</f>
        <v>7813312.9909760011</v>
      </c>
      <c r="I8" s="19">
        <f>H8/5</f>
        <v>1562662.5981952003</v>
      </c>
      <c r="J8" s="20">
        <f>I8*2</f>
        <v>3125325.1963904006</v>
      </c>
      <c r="K8" s="20">
        <f>D37</f>
        <v>2354975.6490239999</v>
      </c>
      <c r="L8" s="20">
        <f>(D43/1.5)+D44</f>
        <v>1687935.9142400003</v>
      </c>
      <c r="M8" s="26">
        <f>SUM(J8:K8)</f>
        <v>5480300.8454144001</v>
      </c>
      <c r="N8" s="26">
        <f>J8+L8</f>
        <v>4813261.1106304005</v>
      </c>
      <c r="O8" s="21">
        <f>I8*2.5</f>
        <v>3906656.495488001</v>
      </c>
      <c r="P8" s="21">
        <f>D37</f>
        <v>2354975.6490239999</v>
      </c>
      <c r="Q8" s="21">
        <f>(D43/1.5)+D44</f>
        <v>1687935.9142400003</v>
      </c>
      <c r="R8" s="27">
        <f>SUM(O8:P8)</f>
        <v>6261632.1445120014</v>
      </c>
      <c r="S8" s="27">
        <f>O8+Q8</f>
        <v>5594592.4097280018</v>
      </c>
      <c r="T8" s="22">
        <f>I8*3.5</f>
        <v>5469319.0936832009</v>
      </c>
      <c r="U8" s="22">
        <f>D37</f>
        <v>2354975.6490239999</v>
      </c>
      <c r="V8" s="22">
        <f>(D43/1.5)+D44</f>
        <v>1687935.9142400003</v>
      </c>
      <c r="W8" s="28">
        <f>SUM(T8:U8)</f>
        <v>7824294.7427072003</v>
      </c>
      <c r="X8" s="28">
        <f>T8+V8</f>
        <v>7157255.0079232007</v>
      </c>
      <c r="Y8" s="23">
        <f>I8*4.5</f>
        <v>7031981.6918784017</v>
      </c>
      <c r="Z8" s="23">
        <f>D37</f>
        <v>2354975.6490239999</v>
      </c>
      <c r="AA8" s="23">
        <f>(D43/1.5)+D44</f>
        <v>1687935.9142400003</v>
      </c>
      <c r="AB8" s="29">
        <f>SUM(Y8:Z8)</f>
        <v>9386957.3409024011</v>
      </c>
      <c r="AC8" s="29">
        <f>Y8+AA8</f>
        <v>8719917.6061184015</v>
      </c>
      <c r="AD8" s="24">
        <f>I8*5</f>
        <v>7813312.9909760021</v>
      </c>
      <c r="AE8" s="24">
        <f>D37</f>
        <v>2354975.6490239999</v>
      </c>
      <c r="AF8" s="24">
        <f>(D43/1.5)+D44</f>
        <v>1687935.9142400003</v>
      </c>
      <c r="AG8" s="57">
        <f>SUM(AD8:AE8)</f>
        <v>10168288.640000002</v>
      </c>
      <c r="AH8" s="30">
        <f>AD8+AF8</f>
        <v>9501248.9052160028</v>
      </c>
      <c r="AI8">
        <f>AH8/AG8*100-100</f>
        <v>-6.5600000000000023</v>
      </c>
    </row>
    <row r="9" spans="2:35" ht="15" thickBot="1">
      <c r="B9" s="73" t="s">
        <v>13</v>
      </c>
      <c r="C9" s="101">
        <v>0.01</v>
      </c>
      <c r="D9" s="102">
        <f>D4*C9/100</f>
        <v>1016.8288640000001</v>
      </c>
      <c r="E9" s="5"/>
      <c r="F9" s="6"/>
      <c r="G9" s="25" t="s">
        <v>4</v>
      </c>
      <c r="H9" s="19"/>
      <c r="I9" s="19"/>
      <c r="J9" s="20">
        <f>J8*2</f>
        <v>6250650.3927808013</v>
      </c>
      <c r="K9" s="20">
        <f>(K8-D8-D9)*2+(D8+D9)</f>
        <v>4669278.1434880001</v>
      </c>
      <c r="L9" s="20">
        <f>(L8-D8-D9)*2+(D8+D9)</f>
        <v>3335198.6739200009</v>
      </c>
      <c r="M9" s="26">
        <f>SUM(J9:K9)</f>
        <v>10919928.5362688</v>
      </c>
      <c r="N9" s="26">
        <f>J9+L9</f>
        <v>9585849.0667008013</v>
      </c>
      <c r="O9" s="21">
        <f>O8*2</f>
        <v>7813312.9909760021</v>
      </c>
      <c r="P9" s="21">
        <f>(P8-D8-D9)*2+(D8+D9)</f>
        <v>4669278.1434880001</v>
      </c>
      <c r="Q9" s="21">
        <f>(Q8-D8-D9)*2+(D8+D9)</f>
        <v>3335198.6739200009</v>
      </c>
      <c r="R9" s="27">
        <f>SUM(O9:P9)</f>
        <v>12482591.134464003</v>
      </c>
      <c r="S9" s="27">
        <f>O9+Q9</f>
        <v>11148511.664896004</v>
      </c>
      <c r="T9" s="22">
        <f>T8*2</f>
        <v>10938638.187366402</v>
      </c>
      <c r="U9" s="22">
        <f>(U8-D8-D9)*2+(D8+D9)</f>
        <v>4669278.1434880001</v>
      </c>
      <c r="V9" s="22">
        <f>(V8-D8-D9)*2+(D8+D9)</f>
        <v>3335198.6739200009</v>
      </c>
      <c r="W9" s="28">
        <f>SUM(T9:U9)</f>
        <v>15607916.330854401</v>
      </c>
      <c r="X9" s="28">
        <f>T9+V9</f>
        <v>14273836.861286402</v>
      </c>
      <c r="Y9" s="23">
        <f>Y8*2</f>
        <v>14063963.383756803</v>
      </c>
      <c r="Z9" s="23">
        <f>(Z8-D8-D9)*2+(D8+D9)</f>
        <v>4669278.1434880001</v>
      </c>
      <c r="AA9" s="23">
        <f>(AA8-D8-D9)*2+(D8+D9)</f>
        <v>3335198.6739200009</v>
      </c>
      <c r="AB9" s="29">
        <f>SUM(Y9:Z9)</f>
        <v>18733241.527244803</v>
      </c>
      <c r="AC9" s="29">
        <f>Y9+AA9</f>
        <v>17399162.057676803</v>
      </c>
      <c r="AD9" s="24">
        <f>AD8*2</f>
        <v>15626625.981952004</v>
      </c>
      <c r="AE9" s="24">
        <f>(AE8-D8-D9)*2+(D8+D9)</f>
        <v>4669278.1434880001</v>
      </c>
      <c r="AF9" s="24">
        <f>(AF8-D8-D9)*2+(D8+D9)</f>
        <v>3335198.6739200009</v>
      </c>
      <c r="AG9" s="30">
        <f>SUM(AD9:AE9)</f>
        <v>20295904.125440005</v>
      </c>
      <c r="AH9" s="30">
        <f>AD9+AF9</f>
        <v>18961824.655872006</v>
      </c>
    </row>
    <row r="10" spans="2:35" ht="15" thickBot="1">
      <c r="B10" s="41" t="s">
        <v>14</v>
      </c>
      <c r="C10" s="103">
        <v>0</v>
      </c>
      <c r="D10" s="104">
        <f>D4*C10/100</f>
        <v>0</v>
      </c>
      <c r="E10" s="5"/>
      <c r="F10" s="6"/>
      <c r="G10" s="25" t="s">
        <v>5</v>
      </c>
      <c r="H10" s="19"/>
      <c r="I10" s="19"/>
      <c r="J10" s="20">
        <f>J8*3</f>
        <v>9375975.589171201</v>
      </c>
      <c r="K10" s="20">
        <f>(K8-D8-D9)*3+(D8+D9)</f>
        <v>6983580.6379519999</v>
      </c>
      <c r="L10" s="20">
        <f>(L8-D8-D9)*3+(D8+D9)</f>
        <v>4982461.433600001</v>
      </c>
      <c r="M10" s="26">
        <f>SUM(J10:K10)</f>
        <v>16359556.227123201</v>
      </c>
      <c r="N10" s="26">
        <f>J10+L10</f>
        <v>14358437.022771202</v>
      </c>
      <c r="O10" s="21">
        <f>O8*3</f>
        <v>11719969.486464003</v>
      </c>
      <c r="P10" s="21">
        <f>(P8-D8-D9)*3+(D8+D9)</f>
        <v>6983580.6379519999</v>
      </c>
      <c r="Q10" s="21">
        <f>(Q8-D8-D9)*3+(D8+D9)</f>
        <v>4982461.433600001</v>
      </c>
      <c r="R10" s="27">
        <f>SUM(O10:P10)</f>
        <v>18703550.124416001</v>
      </c>
      <c r="S10" s="27">
        <f>O10+Q10</f>
        <v>16702430.920064004</v>
      </c>
      <c r="T10" s="22">
        <f>T8*3</f>
        <v>16407957.281049602</v>
      </c>
      <c r="U10" s="22">
        <f>(U8-D8-D9)*3+(D8+D9)</f>
        <v>6983580.6379519999</v>
      </c>
      <c r="V10" s="22">
        <f>(V8-D8-D9)*3+(D8+D9)</f>
        <v>4982461.433600001</v>
      </c>
      <c r="W10" s="28">
        <f>SUM(T10:U10)</f>
        <v>23391537.919001602</v>
      </c>
      <c r="X10" s="28">
        <f>T10+V10</f>
        <v>21390418.714649603</v>
      </c>
      <c r="Y10" s="23">
        <f>Y8*3</f>
        <v>21095945.075635206</v>
      </c>
      <c r="Z10" s="23">
        <f>(Z8-D8-D9)*3+(D8+D9)</f>
        <v>6983580.6379519999</v>
      </c>
      <c r="AA10" s="23">
        <f>(AA8-D8-D9)*3+(D8+D9)</f>
        <v>4982461.433600001</v>
      </c>
      <c r="AB10" s="29">
        <f>SUM(Y10:Z10)</f>
        <v>28079525.713587206</v>
      </c>
      <c r="AC10" s="29">
        <f>Y10+AA10</f>
        <v>26078406.509235207</v>
      </c>
      <c r="AD10" s="24">
        <f>AD8*3</f>
        <v>23439938.972928006</v>
      </c>
      <c r="AE10" s="24">
        <f>(AE8-D8-D9)*3+(D8+D9)</f>
        <v>6983580.6379519999</v>
      </c>
      <c r="AF10" s="24">
        <f>(AF8-D8-D9)*3+(D8+D9)</f>
        <v>4982461.433600001</v>
      </c>
      <c r="AG10" s="30">
        <f>SUM(AD10:AE10)</f>
        <v>30423519.610880006</v>
      </c>
      <c r="AH10" s="30">
        <f>AD10+AF10</f>
        <v>28422400.406528007</v>
      </c>
    </row>
    <row r="11" spans="2:35" ht="15" thickBot="1">
      <c r="B11" s="41" t="s">
        <v>15</v>
      </c>
      <c r="C11" s="103">
        <v>0</v>
      </c>
      <c r="D11" s="104">
        <f>D4*C11/100</f>
        <v>0</v>
      </c>
      <c r="E11" s="5"/>
      <c r="F11" s="6"/>
      <c r="G11" s="25" t="s">
        <v>6</v>
      </c>
      <c r="H11" s="19"/>
      <c r="I11" s="19"/>
      <c r="J11" s="20">
        <f>J8*4</f>
        <v>12501300.785561603</v>
      </c>
      <c r="K11" s="20">
        <f>(K8-D8-D9)*4+(D8+D9)</f>
        <v>9297883.1324160006</v>
      </c>
      <c r="L11" s="20">
        <f>(L8-D8-D9)*4+(D8+D9)</f>
        <v>6629724.1932800012</v>
      </c>
      <c r="M11" s="26">
        <f>SUM(J11:K11)</f>
        <v>21799183.917977601</v>
      </c>
      <c r="N11" s="26">
        <f>J11+L11</f>
        <v>19131024.978841603</v>
      </c>
      <c r="O11" s="21">
        <f>O8*4</f>
        <v>15626625.981952004</v>
      </c>
      <c r="P11" s="21">
        <f>(P8-D8-D9)*4+(D8+D9)</f>
        <v>9297883.1324160006</v>
      </c>
      <c r="Q11" s="21">
        <f>(Q8-D8-D9)*4+(D8+D9)</f>
        <v>6629724.1932800012</v>
      </c>
      <c r="R11" s="27">
        <f>SUM(O11:P11)</f>
        <v>24924509.114368007</v>
      </c>
      <c r="S11" s="27">
        <f>O11+Q11</f>
        <v>22256350.175232004</v>
      </c>
      <c r="T11" s="22">
        <f>T8*4</f>
        <v>21877276.374732804</v>
      </c>
      <c r="U11" s="22">
        <f>(U8-D8-D9)*4+(D8+D9)</f>
        <v>9297883.1324160006</v>
      </c>
      <c r="V11" s="22">
        <f>(V8-D8-D9)*4+(D8+D9)</f>
        <v>6629724.1932800012</v>
      </c>
      <c r="W11" s="28">
        <f>SUM(T11:U11)</f>
        <v>31175159.507148802</v>
      </c>
      <c r="X11" s="28">
        <f>T11+V11</f>
        <v>28507000.568012804</v>
      </c>
      <c r="Y11" s="23">
        <f>Y8*4</f>
        <v>28127926.767513607</v>
      </c>
      <c r="Z11" s="23">
        <f>(Z8-D8-D9)*4+(D8+D9)</f>
        <v>9297883.1324160006</v>
      </c>
      <c r="AA11" s="23">
        <f>(AA8-D8-D9)*4+(D8+D9)</f>
        <v>6629724.1932800012</v>
      </c>
      <c r="AB11" s="29">
        <f>SUM(Y11:Z11)</f>
        <v>37425809.899929605</v>
      </c>
      <c r="AC11" s="29">
        <f>Y11+AA11</f>
        <v>34757650.960793607</v>
      </c>
      <c r="AD11" s="24">
        <f>AD8*4</f>
        <v>31253251.963904008</v>
      </c>
      <c r="AE11" s="24">
        <f>(AE8-D8-D9)*4+(D8+D9)</f>
        <v>9297883.1324160006</v>
      </c>
      <c r="AF11" s="24">
        <f>(AF8-D8-D9)*4+(D8+D9)</f>
        <v>6629724.1932800012</v>
      </c>
      <c r="AG11" s="30">
        <f>SUM(AD11:AE11)</f>
        <v>40551135.096320011</v>
      </c>
      <c r="AH11" s="30">
        <f>AD11+AF11</f>
        <v>37882976.157184012</v>
      </c>
    </row>
    <row r="12" spans="2:35" ht="15" thickBot="1">
      <c r="B12" s="41" t="s">
        <v>16</v>
      </c>
      <c r="C12" s="103">
        <v>0.13</v>
      </c>
      <c r="D12" s="104">
        <f>D4*C12/100</f>
        <v>13218.775232000002</v>
      </c>
      <c r="E12" s="5"/>
      <c r="F12" s="5"/>
      <c r="G12" s="25" t="s">
        <v>7</v>
      </c>
      <c r="H12" s="19"/>
      <c r="I12" s="19"/>
      <c r="J12" s="20">
        <f>J8*5</f>
        <v>15626625.981952004</v>
      </c>
      <c r="K12" s="20">
        <f>(K8-D8-D9)*5+(D8+D9)</f>
        <v>11612185.626880001</v>
      </c>
      <c r="L12" s="20">
        <f>(L8-D8-D9)*5+(D8+D9)</f>
        <v>8276986.9529600013</v>
      </c>
      <c r="M12" s="26">
        <f>SUM(J12:K12)</f>
        <v>27238811.608832005</v>
      </c>
      <c r="N12" s="26">
        <f>J12+L12</f>
        <v>23903612.934912004</v>
      </c>
      <c r="O12" s="21">
        <f>O8*5</f>
        <v>19533282.477440007</v>
      </c>
      <c r="P12" s="21">
        <f>(P8-D8-D9)*5+(D8+D9)</f>
        <v>11612185.626880001</v>
      </c>
      <c r="Q12" s="21">
        <f>(Q8-D8-D9)*5+(D8+D9)</f>
        <v>8276986.9529600013</v>
      </c>
      <c r="R12" s="27">
        <f>SUM(O12:P12)</f>
        <v>31145468.104320008</v>
      </c>
      <c r="S12" s="27">
        <f>O12+Q12</f>
        <v>27810269.430400006</v>
      </c>
      <c r="T12" s="22">
        <f>T8*5</f>
        <v>27346595.468416005</v>
      </c>
      <c r="U12" s="22">
        <f>(U8-D8-D9)*5+(D8+D9)</f>
        <v>11612185.626880001</v>
      </c>
      <c r="V12" s="22">
        <f>(V8-D8-D9)*5+(D8+D9)</f>
        <v>8276986.9529600013</v>
      </c>
      <c r="W12" s="28">
        <f>SUM(T12:U12)</f>
        <v>38958781.09529601</v>
      </c>
      <c r="X12" s="28">
        <f>T12+V12</f>
        <v>35623582.421376005</v>
      </c>
      <c r="Y12" s="23">
        <f>Y8*5</f>
        <v>35159908.459392011</v>
      </c>
      <c r="Z12" s="23">
        <f>(Z8-D8-D9)*5+(D8+D9)</f>
        <v>11612185.626880001</v>
      </c>
      <c r="AA12" s="23">
        <f>(AA8-D8-D9)*5+(D8+D9)</f>
        <v>8276986.9529600013</v>
      </c>
      <c r="AB12" s="29">
        <f>SUM(Y12:Z12)</f>
        <v>46772094.086272016</v>
      </c>
      <c r="AC12" s="29">
        <f>Y12+AA12</f>
        <v>43436895.412352011</v>
      </c>
      <c r="AD12" s="24">
        <f>AD8*5</f>
        <v>39066564.954880014</v>
      </c>
      <c r="AE12" s="24">
        <f>(AE8-D8-D9)*5+(D8+D9)</f>
        <v>11612185.626880001</v>
      </c>
      <c r="AF12" s="24">
        <f>(AF8-D8-D9)*5+(D8+D9)</f>
        <v>8276986.9529600013</v>
      </c>
      <c r="AG12" s="30">
        <f>SUM(AD12:AE12)</f>
        <v>50678750.581760019</v>
      </c>
      <c r="AH12" s="30">
        <f>AD12+AF12</f>
        <v>47343551.907840014</v>
      </c>
    </row>
    <row r="13" spans="2:35" ht="15" thickBot="1">
      <c r="B13" s="43" t="s">
        <v>17</v>
      </c>
      <c r="C13" s="105">
        <v>0.27</v>
      </c>
      <c r="D13" s="106">
        <f>D4*C13/100</f>
        <v>27454.379328000006</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103">
        <v>0.54</v>
      </c>
      <c r="D14" s="104">
        <f>D4*C14/100</f>
        <v>54908.758656000013</v>
      </c>
      <c r="E14" s="8"/>
      <c r="F14" s="9"/>
    </row>
    <row r="15" spans="2:35" ht="15.75" thickBot="1">
      <c r="B15" s="43" t="s">
        <v>19</v>
      </c>
      <c r="C15" s="105">
        <v>13.8</v>
      </c>
      <c r="D15" s="106">
        <f>D4*C15/100</f>
        <v>1403223.8323200003</v>
      </c>
      <c r="E15" s="8"/>
      <c r="F15" s="9"/>
      <c r="G15" t="s">
        <v>67</v>
      </c>
      <c r="M15" s="32"/>
      <c r="N15" s="32"/>
      <c r="O15" s="32"/>
    </row>
    <row r="16" spans="2:35" ht="15.75" thickBot="1">
      <c r="B16" s="43" t="s">
        <v>20</v>
      </c>
      <c r="C16" s="105">
        <v>0.45</v>
      </c>
      <c r="D16" s="106">
        <f>D4*C16/100</f>
        <v>45757.298880000002</v>
      </c>
      <c r="E16" s="8"/>
      <c r="F16" s="9"/>
      <c r="G16" t="s">
        <v>71</v>
      </c>
    </row>
    <row r="17" spans="2:32" ht="15.75" thickBot="1">
      <c r="B17" s="45" t="s">
        <v>21</v>
      </c>
      <c r="C17" s="107">
        <v>0.01</v>
      </c>
      <c r="D17" s="108">
        <f>D4*C17/100</f>
        <v>1016.8288640000001</v>
      </c>
      <c r="E17" s="8"/>
      <c r="F17" s="9"/>
      <c r="G17" t="s">
        <v>84</v>
      </c>
    </row>
    <row r="18" spans="2:32" ht="15.75" thickBot="1">
      <c r="B18" s="45" t="s">
        <v>60</v>
      </c>
      <c r="C18" s="107">
        <v>0</v>
      </c>
      <c r="D18" s="108">
        <f>D4*C18/100</f>
        <v>0</v>
      </c>
      <c r="E18" s="8"/>
      <c r="F18" s="9"/>
      <c r="G18" s="31" t="s">
        <v>68</v>
      </c>
      <c r="H18" s="31"/>
      <c r="I18" s="31"/>
      <c r="J18" s="31"/>
      <c r="AA18" s="37"/>
      <c r="AB18" s="37"/>
      <c r="AC18" s="37"/>
      <c r="AD18" s="37"/>
      <c r="AE18" s="37"/>
      <c r="AF18" s="37"/>
    </row>
    <row r="19" spans="2:32" ht="15.75" thickBot="1">
      <c r="B19" s="45" t="s">
        <v>23</v>
      </c>
      <c r="C19" s="107">
        <v>1.2</v>
      </c>
      <c r="D19" s="108">
        <f>D4*C19/100</f>
        <v>122019.46368</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107">
        <v>0</v>
      </c>
      <c r="D20" s="108">
        <f>D4*C20/100</f>
        <v>0</v>
      </c>
      <c r="E20" s="8"/>
      <c r="F20" s="9"/>
      <c r="G20" t="s">
        <v>47</v>
      </c>
      <c r="P20" s="37"/>
      <c r="Q20" s="37"/>
      <c r="R20" s="37"/>
      <c r="S20" s="37"/>
      <c r="T20" s="37"/>
      <c r="U20" s="37"/>
      <c r="V20" s="37"/>
      <c r="W20" s="37"/>
      <c r="X20" s="37"/>
      <c r="Y20" s="37"/>
      <c r="Z20" s="37"/>
    </row>
    <row r="21" spans="2:32" ht="15.75" thickBot="1">
      <c r="B21" s="45" t="s">
        <v>25</v>
      </c>
      <c r="C21" s="107">
        <v>2.69</v>
      </c>
      <c r="D21" s="108">
        <f>D4*C21/100</f>
        <v>273526.964416</v>
      </c>
      <c r="E21" s="8"/>
      <c r="F21" s="9"/>
      <c r="G21" t="s">
        <v>70</v>
      </c>
    </row>
    <row r="22" spans="2:32" ht="15" thickBot="1">
      <c r="B22" s="45" t="s">
        <v>26</v>
      </c>
      <c r="C22" s="107">
        <v>11.65</v>
      </c>
      <c r="D22" s="108">
        <f>D4*C22/100</f>
        <v>1184605.62656</v>
      </c>
      <c r="E22" s="8"/>
      <c r="F22" s="9"/>
    </row>
    <row r="23" spans="2:32" ht="15" thickBot="1">
      <c r="B23" s="41" t="s">
        <v>27</v>
      </c>
      <c r="C23" s="109">
        <v>0.54</v>
      </c>
      <c r="D23" s="104">
        <f>D4*C23/100</f>
        <v>54908.758656000013</v>
      </c>
      <c r="E23" s="8"/>
      <c r="F23" s="9"/>
    </row>
    <row r="24" spans="2:32" ht="15" thickBot="1">
      <c r="B24" s="43" t="s">
        <v>28</v>
      </c>
      <c r="C24" s="105">
        <v>61.14</v>
      </c>
      <c r="D24" s="106">
        <f>D4*C24/100</f>
        <v>6216891.6744960006</v>
      </c>
      <c r="E24" s="8"/>
      <c r="F24" s="9"/>
    </row>
    <row r="25" spans="2:32" ht="15" thickBot="1">
      <c r="B25" s="45" t="s">
        <v>29</v>
      </c>
      <c r="C25" s="107">
        <v>0</v>
      </c>
      <c r="D25" s="108">
        <f>D4*C25/100</f>
        <v>0</v>
      </c>
      <c r="E25" s="8"/>
      <c r="F25" s="9"/>
    </row>
    <row r="26" spans="2:32" ht="15" thickBot="1">
      <c r="B26" s="45" t="s">
        <v>30</v>
      </c>
      <c r="C26" s="107">
        <v>0.01</v>
      </c>
      <c r="D26" s="108">
        <f>D4*C26/100</f>
        <v>1016.8288640000001</v>
      </c>
      <c r="E26" s="8"/>
      <c r="F26" s="9"/>
    </row>
    <row r="27" spans="2:32" ht="15" thickBot="1">
      <c r="B27" s="45" t="s">
        <v>31</v>
      </c>
      <c r="C27" s="107">
        <v>1.4</v>
      </c>
      <c r="D27" s="108">
        <f>D4*C27/100</f>
        <v>142356.04096000001</v>
      </c>
      <c r="E27" s="8"/>
      <c r="F27" s="9"/>
    </row>
    <row r="28" spans="2:32" ht="15" thickBot="1">
      <c r="B28" s="45" t="s">
        <v>32</v>
      </c>
      <c r="C28" s="107">
        <v>2.72</v>
      </c>
      <c r="D28" s="108">
        <f>D4*C28/100</f>
        <v>276577.45100800006</v>
      </c>
      <c r="E28" s="81"/>
      <c r="F28" s="82"/>
      <c r="G28" s="36"/>
      <c r="H28" s="36"/>
      <c r="I28" s="36"/>
    </row>
    <row r="29" spans="2:32" ht="15" thickBot="1">
      <c r="B29" s="41" t="s">
        <v>33</v>
      </c>
      <c r="C29" s="109">
        <v>0</v>
      </c>
      <c r="D29" s="104">
        <f>D4*C29/100</f>
        <v>0</v>
      </c>
      <c r="E29" s="81"/>
      <c r="F29" s="83"/>
      <c r="G29" s="36"/>
      <c r="H29" s="36"/>
      <c r="I29" s="36"/>
    </row>
    <row r="30" spans="2:32" ht="15" thickBot="1">
      <c r="B30" s="41" t="s">
        <v>34</v>
      </c>
      <c r="C30" s="109">
        <v>1.87</v>
      </c>
      <c r="D30" s="104">
        <f>D4*C30/100</f>
        <v>190146.99756800002</v>
      </c>
      <c r="E30" s="81"/>
      <c r="F30" s="84"/>
      <c r="G30" s="36"/>
      <c r="H30" s="36"/>
      <c r="I30" s="36"/>
    </row>
    <row r="31" spans="2:32" ht="15" thickBot="1">
      <c r="B31" s="43" t="s">
        <v>35</v>
      </c>
      <c r="C31" s="105">
        <v>1.18</v>
      </c>
      <c r="D31" s="106">
        <f>D4*C31/100</f>
        <v>119985.80595200001</v>
      </c>
      <c r="E31" s="81"/>
      <c r="F31" s="81"/>
      <c r="G31" s="36"/>
      <c r="H31" s="36"/>
      <c r="I31" s="36"/>
    </row>
    <row r="32" spans="2:32" ht="15" thickBot="1">
      <c r="B32" s="47"/>
      <c r="C32" s="103"/>
      <c r="D32" s="104"/>
      <c r="E32" s="85"/>
      <c r="F32" s="81"/>
      <c r="G32" s="36"/>
      <c r="H32" s="36"/>
      <c r="I32" s="36"/>
    </row>
    <row r="33" spans="2:9" ht="15.75" thickBot="1">
      <c r="B33" s="41" t="s">
        <v>8</v>
      </c>
      <c r="C33" s="103">
        <f t="shared" ref="C33:D33" si="0">SUM(C8:C32)</f>
        <v>100.00000000000001</v>
      </c>
      <c r="D33" s="116">
        <f t="shared" si="0"/>
        <v>10168288.640000001</v>
      </c>
      <c r="E33" s="86"/>
      <c r="F33" s="85"/>
      <c r="G33" s="36"/>
      <c r="H33" s="36"/>
      <c r="I33" s="36"/>
    </row>
    <row r="34" spans="2:9" ht="15" thickBot="1">
      <c r="B34" s="41"/>
      <c r="C34" s="103"/>
      <c r="D34" s="117"/>
      <c r="E34" s="36"/>
      <c r="F34" s="36"/>
      <c r="G34" s="36"/>
      <c r="H34" s="36"/>
      <c r="I34" s="36"/>
    </row>
    <row r="35" spans="2:9" ht="15" thickBot="1">
      <c r="B35" s="41" t="s">
        <v>38</v>
      </c>
      <c r="C35" s="103"/>
      <c r="D35" s="117"/>
      <c r="E35" s="36"/>
      <c r="F35" s="36"/>
      <c r="G35" s="36"/>
      <c r="H35" s="36"/>
      <c r="I35" s="36"/>
    </row>
    <row r="36" spans="2:9" ht="15" thickBot="1">
      <c r="B36" s="43" t="s">
        <v>39</v>
      </c>
      <c r="C36" s="105"/>
      <c r="D36" s="106">
        <f>D13+D15+D16+D24+D31</f>
        <v>7813312.9909760011</v>
      </c>
      <c r="E36" s="85"/>
      <c r="F36" s="36"/>
      <c r="G36" s="36"/>
      <c r="H36" s="36"/>
      <c r="I36" s="36"/>
    </row>
    <row r="37" spans="2:9" ht="15" thickBot="1">
      <c r="B37" s="41" t="s">
        <v>40</v>
      </c>
      <c r="C37" s="103"/>
      <c r="D37" s="104">
        <f>D8+D9+D10+D11+D12+D14+D17+D18+D19+D20+D21+D22+D23+D25+D26+D27+D28+D29+D30</f>
        <v>2354975.6490239999</v>
      </c>
      <c r="E37" s="85"/>
      <c r="F37" s="36"/>
      <c r="G37" s="36"/>
      <c r="H37" s="36"/>
      <c r="I37" s="36"/>
    </row>
    <row r="38" spans="2:9" ht="15.75" thickBot="1">
      <c r="B38" s="41" t="s">
        <v>8</v>
      </c>
      <c r="C38" s="103"/>
      <c r="D38" s="116">
        <f>SUM(D36:D37)</f>
        <v>10168288.640000001</v>
      </c>
      <c r="E38" s="86"/>
      <c r="F38" s="36"/>
      <c r="G38" s="36"/>
      <c r="H38" s="36"/>
      <c r="I38" s="36"/>
    </row>
    <row r="39" spans="2:9" ht="15.75" thickBot="1">
      <c r="B39" s="41"/>
      <c r="C39" s="103"/>
      <c r="D39" s="116"/>
      <c r="E39" s="86"/>
      <c r="F39" s="36"/>
      <c r="G39" s="36"/>
      <c r="H39" s="36"/>
      <c r="I39" s="36"/>
    </row>
    <row r="40" spans="2:9" ht="15.75" thickBot="1">
      <c r="B40" s="41"/>
      <c r="C40" s="103"/>
      <c r="D40" s="116"/>
      <c r="E40" s="86"/>
      <c r="F40" s="36"/>
      <c r="G40" s="36"/>
      <c r="H40" s="36"/>
      <c r="I40" s="36"/>
    </row>
    <row r="41" spans="2:9" ht="15.75" thickBot="1">
      <c r="B41" s="41"/>
      <c r="C41" s="110" t="s">
        <v>64</v>
      </c>
      <c r="D41" s="116" t="s">
        <v>65</v>
      </c>
      <c r="E41" s="86"/>
      <c r="F41" s="87"/>
      <c r="G41" s="36"/>
      <c r="H41" s="36"/>
      <c r="I41" s="36"/>
    </row>
    <row r="42" spans="2:9" ht="29.25" thickBot="1">
      <c r="B42" s="58" t="s">
        <v>59</v>
      </c>
      <c r="C42" s="105">
        <f>D42/D33*100</f>
        <v>76.84</v>
      </c>
      <c r="D42" s="111">
        <f>D13+D15+D16+D24+D31</f>
        <v>7813312.9909760011</v>
      </c>
      <c r="E42" s="86"/>
      <c r="F42" s="88"/>
      <c r="G42" s="36"/>
      <c r="H42" s="89"/>
      <c r="I42" s="36"/>
    </row>
    <row r="43" spans="2:9" ht="15.75" thickBot="1">
      <c r="B43" s="59" t="s">
        <v>61</v>
      </c>
      <c r="C43" s="112">
        <f>D43/D33*100</f>
        <v>19.68</v>
      </c>
      <c r="D43" s="113">
        <f>D17+D18+D19+D20+D21+D22+D25+D26+D27+D28</f>
        <v>2001119.2043520003</v>
      </c>
      <c r="E43" s="86"/>
      <c r="F43" s="88"/>
      <c r="G43" s="36"/>
      <c r="H43" s="89"/>
      <c r="I43" s="36"/>
    </row>
    <row r="44" spans="2:9" ht="15.75" thickBot="1">
      <c r="B44" s="52" t="s">
        <v>62</v>
      </c>
      <c r="C44" s="114">
        <f>D44/D33*100</f>
        <v>3.4800000000000004</v>
      </c>
      <c r="D44" s="115">
        <f>D12+D14+D23+D29+D30+D8+D9+D10+D11</f>
        <v>353856.44467200007</v>
      </c>
      <c r="E44" s="86"/>
      <c r="F44" s="88"/>
      <c r="G44" s="36"/>
      <c r="H44" s="89"/>
      <c r="I44" s="36"/>
    </row>
    <row r="45" spans="2:9" ht="15.75" thickTop="1">
      <c r="C45">
        <f t="shared" ref="C45:D45" si="1">SUM(C42:C44)</f>
        <v>100.00000000000001</v>
      </c>
      <c r="D45" s="10">
        <f t="shared" si="1"/>
        <v>10168288.640000001</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E5" sqref="E5"/>
    </sheetView>
  </sheetViews>
  <sheetFormatPr defaultRowHeight="14.25"/>
  <cols>
    <col min="1" max="1" width="38.75" customWidth="1"/>
    <col min="2" max="2" width="54" customWidth="1"/>
    <col min="3" max="3" width="20.125" customWidth="1"/>
  </cols>
  <sheetData>
    <row r="1" spans="1:3">
      <c r="A1" s="152" t="s">
        <v>187</v>
      </c>
      <c r="B1" s="152" t="s">
        <v>188</v>
      </c>
      <c r="C1" s="152" t="s">
        <v>189</v>
      </c>
    </row>
    <row r="2" spans="1:3">
      <c r="A2" s="152"/>
      <c r="B2" s="152"/>
      <c r="C2" s="152"/>
    </row>
    <row r="3" spans="1:3" ht="36.75" customHeight="1">
      <c r="A3" s="136" t="s">
        <v>11</v>
      </c>
      <c r="B3" s="137" t="s">
        <v>190</v>
      </c>
      <c r="C3" s="138"/>
    </row>
    <row r="4" spans="1:3" ht="21.75" customHeight="1">
      <c r="A4" s="136" t="s">
        <v>13</v>
      </c>
      <c r="B4" s="137" t="s">
        <v>191</v>
      </c>
      <c r="C4" s="138"/>
    </row>
    <row r="5" spans="1:3" ht="75" customHeight="1">
      <c r="A5" s="139" t="s">
        <v>192</v>
      </c>
      <c r="B5" s="137" t="s">
        <v>193</v>
      </c>
      <c r="C5" s="138"/>
    </row>
    <row r="6" spans="1:3" ht="76.5" customHeight="1">
      <c r="A6" s="139" t="s">
        <v>15</v>
      </c>
      <c r="B6" s="137" t="s">
        <v>194</v>
      </c>
      <c r="C6" s="138"/>
    </row>
    <row r="7" spans="1:3" ht="29.25" customHeight="1">
      <c r="A7" s="139" t="s">
        <v>16</v>
      </c>
      <c r="B7" s="137" t="s">
        <v>195</v>
      </c>
      <c r="C7" s="138"/>
    </row>
    <row r="8" spans="1:3" ht="91.5" customHeight="1">
      <c r="A8" s="139" t="s">
        <v>17</v>
      </c>
      <c r="B8" s="137" t="s">
        <v>196</v>
      </c>
      <c r="C8" s="138"/>
    </row>
    <row r="9" spans="1:3">
      <c r="A9" s="139" t="s">
        <v>18</v>
      </c>
      <c r="B9" s="137" t="s">
        <v>197</v>
      </c>
      <c r="C9" s="138"/>
    </row>
    <row r="10" spans="1:3" ht="35.25" customHeight="1">
      <c r="A10" s="139" t="s">
        <v>19</v>
      </c>
      <c r="B10" s="137" t="s">
        <v>198</v>
      </c>
      <c r="C10" s="138"/>
    </row>
    <row r="11" spans="1:3" ht="52.5" customHeight="1">
      <c r="A11" s="139" t="s">
        <v>20</v>
      </c>
      <c r="B11" s="137" t="s">
        <v>199</v>
      </c>
      <c r="C11" s="138"/>
    </row>
    <row r="12" spans="1:3" ht="73.5" customHeight="1">
      <c r="A12" s="139" t="s">
        <v>21</v>
      </c>
      <c r="B12" s="137" t="s">
        <v>200</v>
      </c>
      <c r="C12" s="138"/>
    </row>
    <row r="13" spans="1:3" ht="60" customHeight="1">
      <c r="A13" s="139" t="s">
        <v>60</v>
      </c>
      <c r="B13" s="137" t="s">
        <v>201</v>
      </c>
      <c r="C13" s="138"/>
    </row>
    <row r="14" spans="1:3" ht="52.5" customHeight="1">
      <c r="A14" s="139" t="s">
        <v>23</v>
      </c>
      <c r="B14" s="137" t="s">
        <v>202</v>
      </c>
      <c r="C14" s="138"/>
    </row>
    <row r="15" spans="1:3" ht="49.5" customHeight="1">
      <c r="A15" s="139" t="s">
        <v>24</v>
      </c>
      <c r="B15" s="137" t="s">
        <v>203</v>
      </c>
      <c r="C15" s="153" t="s">
        <v>204</v>
      </c>
    </row>
    <row r="16" spans="1:3" ht="58.5" customHeight="1">
      <c r="A16" s="139" t="s">
        <v>25</v>
      </c>
      <c r="B16" s="137" t="s">
        <v>205</v>
      </c>
      <c r="C16" s="153"/>
    </row>
    <row r="17" spans="1:3" ht="41.25" customHeight="1">
      <c r="A17" s="139" t="s">
        <v>26</v>
      </c>
      <c r="B17" s="137" t="s">
        <v>206</v>
      </c>
      <c r="C17" s="153"/>
    </row>
    <row r="18" spans="1:3" ht="72.75" customHeight="1">
      <c r="A18" s="139" t="s">
        <v>27</v>
      </c>
      <c r="B18" s="137" t="s">
        <v>207</v>
      </c>
      <c r="C18" s="138"/>
    </row>
    <row r="19" spans="1:3">
      <c r="A19" s="139" t="s">
        <v>28</v>
      </c>
      <c r="B19" s="137" t="s">
        <v>208</v>
      </c>
      <c r="C19" s="138"/>
    </row>
    <row r="20" spans="1:3" ht="28.5" customHeight="1">
      <c r="A20" s="139" t="s">
        <v>29</v>
      </c>
      <c r="B20" s="137" t="s">
        <v>209</v>
      </c>
      <c r="C20" s="153" t="s">
        <v>210</v>
      </c>
    </row>
    <row r="21" spans="1:3" ht="43.5" customHeight="1">
      <c r="A21" s="139" t="s">
        <v>30</v>
      </c>
      <c r="B21" s="137" t="s">
        <v>211</v>
      </c>
      <c r="C21" s="153"/>
    </row>
    <row r="22" spans="1:3" ht="66" customHeight="1">
      <c r="A22" s="139" t="s">
        <v>31</v>
      </c>
      <c r="B22" s="137" t="s">
        <v>212</v>
      </c>
      <c r="C22" s="153"/>
    </row>
    <row r="23" spans="1:3" ht="25.5" customHeight="1">
      <c r="A23" s="139" t="s">
        <v>32</v>
      </c>
      <c r="B23" s="137" t="s">
        <v>213</v>
      </c>
      <c r="C23" s="138"/>
    </row>
    <row r="24" spans="1:3" ht="53.25" customHeight="1">
      <c r="A24" s="139" t="s">
        <v>33</v>
      </c>
      <c r="B24" s="137" t="s">
        <v>214</v>
      </c>
      <c r="C24" s="138"/>
    </row>
    <row r="25" spans="1:3" ht="69.75" customHeight="1">
      <c r="A25" s="139" t="s">
        <v>34</v>
      </c>
      <c r="B25" s="137" t="s">
        <v>215</v>
      </c>
      <c r="C25" s="138"/>
    </row>
    <row r="26" spans="1:3" ht="25.5" customHeight="1">
      <c r="A26" s="139" t="s">
        <v>35</v>
      </c>
      <c r="B26" s="137" t="s">
        <v>216</v>
      </c>
      <c r="C26" s="138"/>
    </row>
  </sheetData>
  <mergeCells count="5">
    <mergeCell ref="A1:A2"/>
    <mergeCell ref="B1:B2"/>
    <mergeCell ref="C1:C2"/>
    <mergeCell ref="C15:C17"/>
    <mergeCell ref="C20:C22"/>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A19" workbookViewId="0">
      <selection activeCell="C88" sqref="C87:C88"/>
    </sheetView>
  </sheetViews>
  <sheetFormatPr defaultRowHeight="14.25"/>
  <cols>
    <col min="2" max="2" width="34.25" customWidth="1"/>
    <col min="3" max="3" width="7.625" customWidth="1"/>
    <col min="4" max="4" width="12.75" customWidth="1"/>
    <col min="6" max="6" width="7" customWidth="1"/>
    <col min="7" max="7" width="7.375" customWidth="1"/>
    <col min="8" max="9" width="7.625" customWidth="1"/>
    <col min="10" max="11" width="8.125" customWidth="1"/>
    <col min="12" max="12" width="8" customWidth="1"/>
    <col min="13" max="14" width="8.25" customWidth="1"/>
    <col min="15" max="16" width="8" customWidth="1"/>
    <col min="17" max="17" width="8.25" customWidth="1"/>
    <col min="18" max="18" width="8.375" customWidth="1"/>
    <col min="19" max="19" width="7.875" customWidth="1"/>
    <col min="20" max="20" width="8.75" customWidth="1"/>
    <col min="21" max="21" width="7.875" customWidth="1"/>
    <col min="22" max="22" width="8.25" customWidth="1"/>
    <col min="23" max="23" width="8.625" customWidth="1"/>
  </cols>
  <sheetData>
    <row r="2" spans="2:35">
      <c r="B2" t="s">
        <v>113</v>
      </c>
    </row>
    <row r="3" spans="2:35" ht="15.75" thickBot="1">
      <c r="B3" s="31" t="s">
        <v>10</v>
      </c>
      <c r="C3" s="4"/>
    </row>
    <row r="4" spans="2:35" ht="16.5" thickTop="1" thickBot="1">
      <c r="B4" s="38" t="s">
        <v>9</v>
      </c>
      <c r="C4" s="39">
        <v>1</v>
      </c>
      <c r="D4" s="40">
        <v>18020417.050000001</v>
      </c>
      <c r="E4" s="10"/>
      <c r="F4" s="6"/>
    </row>
    <row r="5" spans="2:35" ht="15" thickBot="1">
      <c r="B5" s="41" t="s">
        <v>12</v>
      </c>
      <c r="C5" s="103"/>
      <c r="D5" s="104"/>
      <c r="E5" s="5"/>
      <c r="F5" s="6"/>
      <c r="G5" t="s">
        <v>114</v>
      </c>
    </row>
    <row r="6" spans="2:35" ht="81.75" thickBot="1">
      <c r="B6" s="41"/>
      <c r="C6" s="103"/>
      <c r="D6" s="104"/>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103"/>
      <c r="D7" s="104"/>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101">
        <v>0.78</v>
      </c>
      <c r="D8" s="102">
        <f>D4*C8/100</f>
        <v>140559.25299000001</v>
      </c>
      <c r="E8" s="5"/>
      <c r="F8" s="6"/>
      <c r="G8" s="18"/>
      <c r="H8" s="19">
        <f>D36</f>
        <v>7512711.8681450002</v>
      </c>
      <c r="I8" s="19">
        <f>H8/5</f>
        <v>1502542.373629</v>
      </c>
      <c r="J8" s="20">
        <f>I8*2</f>
        <v>3005084.7472580001</v>
      </c>
      <c r="K8" s="20">
        <f>D37</f>
        <v>10507705.181855001</v>
      </c>
      <c r="L8" s="20">
        <f>(D43/1.5)+D44</f>
        <v>7568575.1610000003</v>
      </c>
      <c r="M8" s="26">
        <f>SUM(J8:K8)</f>
        <v>13512789.929113001</v>
      </c>
      <c r="N8" s="26">
        <f>J8+L8</f>
        <v>10573659.908258</v>
      </c>
      <c r="O8" s="21">
        <f>I8*2.5</f>
        <v>3756355.9340725001</v>
      </c>
      <c r="P8" s="21">
        <f>D37</f>
        <v>10507705.181855001</v>
      </c>
      <c r="Q8" s="21">
        <f>(D43/1.5)+D44</f>
        <v>7568575.1610000003</v>
      </c>
      <c r="R8" s="27">
        <f>SUM(O8:P8)</f>
        <v>14264061.115927501</v>
      </c>
      <c r="S8" s="27">
        <f>O8+Q8</f>
        <v>11324931.0950725</v>
      </c>
      <c r="T8" s="22">
        <f>I8*3.5</f>
        <v>5258898.3077015001</v>
      </c>
      <c r="U8" s="22">
        <f>D37</f>
        <v>10507705.181855001</v>
      </c>
      <c r="V8" s="22">
        <f>(D43/1.5)+D44</f>
        <v>7568575.1610000003</v>
      </c>
      <c r="W8" s="28">
        <f>SUM(T8:U8)</f>
        <v>15766603.489556501</v>
      </c>
      <c r="X8" s="28">
        <f>T8+V8</f>
        <v>12827473.4687015</v>
      </c>
      <c r="Y8" s="23">
        <f>I8*4.5</f>
        <v>6761440.6813305002</v>
      </c>
      <c r="Z8" s="23">
        <f>D37</f>
        <v>10507705.181855001</v>
      </c>
      <c r="AA8" s="23">
        <f>(D43/1.5)+D44</f>
        <v>7568575.1610000003</v>
      </c>
      <c r="AB8" s="29">
        <f>SUM(Y8:Z8)</f>
        <v>17269145.863185503</v>
      </c>
      <c r="AC8" s="29">
        <f>Y8+AA8</f>
        <v>14330015.8423305</v>
      </c>
      <c r="AD8" s="24">
        <f>I8*5</f>
        <v>7512711.8681450002</v>
      </c>
      <c r="AE8" s="24">
        <f>D37</f>
        <v>10507705.181855001</v>
      </c>
      <c r="AF8" s="24">
        <f>(D43/1.5)+D44</f>
        <v>7568575.1610000003</v>
      </c>
      <c r="AG8" s="57">
        <f>SUM(AD8:AE8)</f>
        <v>18020417.050000001</v>
      </c>
      <c r="AH8" s="30">
        <f>AD8+AF8</f>
        <v>15081287.029145001</v>
      </c>
      <c r="AI8">
        <f>AH8/AG8*100-100</f>
        <v>-16.310000000000002</v>
      </c>
    </row>
    <row r="9" spans="2:35" ht="15" thickBot="1">
      <c r="B9" s="73" t="s">
        <v>13</v>
      </c>
      <c r="C9" s="101">
        <v>0.01</v>
      </c>
      <c r="D9" s="102">
        <f>D4*C9/100</f>
        <v>1802.0417050000001</v>
      </c>
      <c r="E9" s="5"/>
      <c r="F9" s="6"/>
      <c r="G9" s="25" t="s">
        <v>4</v>
      </c>
      <c r="H9" s="19"/>
      <c r="I9" s="19"/>
      <c r="J9" s="20">
        <f>J8*2</f>
        <v>6010169.4945160002</v>
      </c>
      <c r="K9" s="20">
        <f>(K8-D8-D9)*2+(D8+D9)</f>
        <v>20873049.069015004</v>
      </c>
      <c r="L9" s="20">
        <f>(L8-D8-D9)*2+(D8+D9)</f>
        <v>14994789.027305</v>
      </c>
      <c r="M9" s="26">
        <f>SUM(J9:K9)</f>
        <v>26883218.563531004</v>
      </c>
      <c r="N9" s="26">
        <f>J9+L9</f>
        <v>21004958.521821</v>
      </c>
      <c r="O9" s="21">
        <f>O8*2</f>
        <v>7512711.8681450002</v>
      </c>
      <c r="P9" s="21">
        <f>(P8-D8-D9)*2+(D8+D9)</f>
        <v>20873049.069015004</v>
      </c>
      <c r="Q9" s="21">
        <f>(Q8-D8-D9)*2+(D8+D9)</f>
        <v>14994789.027305</v>
      </c>
      <c r="R9" s="27">
        <f>SUM(O9:P9)</f>
        <v>28385760.937160004</v>
      </c>
      <c r="S9" s="27">
        <f>O9+Q9</f>
        <v>22507500.89545</v>
      </c>
      <c r="T9" s="22">
        <f>T8*2</f>
        <v>10517796.615403</v>
      </c>
      <c r="U9" s="22">
        <f>(U8-D8-D9)*2+(D8+D9)</f>
        <v>20873049.069015004</v>
      </c>
      <c r="V9" s="22">
        <f>(V8-D8-D9)*2+(D8+D9)</f>
        <v>14994789.027305</v>
      </c>
      <c r="W9" s="28">
        <f>SUM(T9:U9)</f>
        <v>31390845.684418004</v>
      </c>
      <c r="X9" s="28">
        <f>T9+V9</f>
        <v>25512585.642708</v>
      </c>
      <c r="Y9" s="23">
        <f>Y8*2</f>
        <v>13522881.362661</v>
      </c>
      <c r="Z9" s="23">
        <f>(Z8-D8-D9)*2+(D8+D9)</f>
        <v>20873049.069015004</v>
      </c>
      <c r="AA9" s="23">
        <f>(AA8-D8-D9)*2+(D8+D9)</f>
        <v>14994789.027305</v>
      </c>
      <c r="AB9" s="29">
        <f>SUM(Y9:Z9)</f>
        <v>34395930.431676</v>
      </c>
      <c r="AC9" s="29">
        <f>Y9+AA9</f>
        <v>28517670.389966</v>
      </c>
      <c r="AD9" s="24">
        <f>AD8*2</f>
        <v>15025423.73629</v>
      </c>
      <c r="AE9" s="24">
        <f>(AE8-D8-D9)*2+(D8+D9)</f>
        <v>20873049.069015004</v>
      </c>
      <c r="AF9" s="24">
        <f>(AF8-D8-D9)*2+(D8+D9)</f>
        <v>14994789.027305</v>
      </c>
      <c r="AG9" s="30">
        <f>SUM(AD9:AE9)</f>
        <v>35898472.805305004</v>
      </c>
      <c r="AH9" s="30">
        <f>AD9+AF9</f>
        <v>30020212.763595</v>
      </c>
    </row>
    <row r="10" spans="2:35" ht="15" thickBot="1">
      <c r="B10" s="41" t="s">
        <v>14</v>
      </c>
      <c r="C10" s="103">
        <v>0</v>
      </c>
      <c r="D10" s="104">
        <f>D4*C10/100</f>
        <v>0</v>
      </c>
      <c r="E10" s="5"/>
      <c r="F10" s="6"/>
      <c r="G10" s="25" t="s">
        <v>5</v>
      </c>
      <c r="H10" s="19"/>
      <c r="I10" s="19"/>
      <c r="J10" s="20">
        <f>J8*3</f>
        <v>9015254.2417740002</v>
      </c>
      <c r="K10" s="20">
        <f>(K8-D8-D9)*3+(D8+D9)</f>
        <v>31238392.956175003</v>
      </c>
      <c r="L10" s="20">
        <f>(L8-D8-D9)*3+(D8+D9)</f>
        <v>22421002.893610001</v>
      </c>
      <c r="M10" s="26">
        <f>SUM(J10:K10)</f>
        <v>40253647.197949007</v>
      </c>
      <c r="N10" s="26">
        <f>J10+L10</f>
        <v>31436257.135384001</v>
      </c>
      <c r="O10" s="21">
        <f>O8*3</f>
        <v>11269067.8022175</v>
      </c>
      <c r="P10" s="21">
        <f>(P8-D8-D9)*3+(D8+D9)</f>
        <v>31238392.956175003</v>
      </c>
      <c r="Q10" s="21">
        <f>(Q8-D8-D9)*3+(D8+D9)</f>
        <v>22421002.893610001</v>
      </c>
      <c r="R10" s="27">
        <f>SUM(O10:P10)</f>
        <v>42507460.758392505</v>
      </c>
      <c r="S10" s="27">
        <f>O10+Q10</f>
        <v>33690070.695827499</v>
      </c>
      <c r="T10" s="22">
        <f>T8*3</f>
        <v>15776694.9231045</v>
      </c>
      <c r="U10" s="22">
        <f>(U8-D8-D9)*3+(D8+D9)</f>
        <v>31238392.956175003</v>
      </c>
      <c r="V10" s="22">
        <f>(V8-D8-D9)*3+(D8+D9)</f>
        <v>22421002.893610001</v>
      </c>
      <c r="W10" s="28">
        <f>SUM(T10:U10)</f>
        <v>47015087.879279502</v>
      </c>
      <c r="X10" s="28">
        <f>T10+V10</f>
        <v>38197697.816714503</v>
      </c>
      <c r="Y10" s="23">
        <f>Y8*3</f>
        <v>20284322.043991499</v>
      </c>
      <c r="Z10" s="23">
        <f>(Z8-D8-D9)*3+(D8+D9)</f>
        <v>31238392.956175003</v>
      </c>
      <c r="AA10" s="23">
        <f>(AA8-D8-D9)*3+(D8+D9)</f>
        <v>22421002.893610001</v>
      </c>
      <c r="AB10" s="29">
        <f>SUM(Y10:Z10)</f>
        <v>51522715.000166506</v>
      </c>
      <c r="AC10" s="29">
        <f>Y10+AA10</f>
        <v>42705324.937601499</v>
      </c>
      <c r="AD10" s="24">
        <f>AD8*3</f>
        <v>22538135.604435001</v>
      </c>
      <c r="AE10" s="24">
        <f>(AE8-D8-D9)*3+(D8+D9)</f>
        <v>31238392.956175003</v>
      </c>
      <c r="AF10" s="24">
        <f>(AF8-D8-D9)*3+(D8+D9)</f>
        <v>22421002.893610001</v>
      </c>
      <c r="AG10" s="30">
        <f>SUM(AD10:AE10)</f>
        <v>53776528.560610004</v>
      </c>
      <c r="AH10" s="30">
        <f>AD10+AF10</f>
        <v>44959138.498044997</v>
      </c>
    </row>
    <row r="11" spans="2:35" ht="15" thickBot="1">
      <c r="B11" s="41" t="s">
        <v>15</v>
      </c>
      <c r="C11" s="103">
        <v>0</v>
      </c>
      <c r="D11" s="104">
        <f>D4*C11/100</f>
        <v>0</v>
      </c>
      <c r="E11" s="5"/>
      <c r="F11" s="6"/>
      <c r="G11" s="25" t="s">
        <v>6</v>
      </c>
      <c r="H11" s="19"/>
      <c r="I11" s="19"/>
      <c r="J11" s="20">
        <f>J8*4</f>
        <v>12020338.989032</v>
      </c>
      <c r="K11" s="20">
        <f>(K8-D8-D9)*4+(D8+D9)</f>
        <v>41603736.843335003</v>
      </c>
      <c r="L11" s="20">
        <f>(L8-D8-D9)*4+(D8+D9)</f>
        <v>29847216.759915002</v>
      </c>
      <c r="M11" s="26">
        <f>SUM(J11:K11)</f>
        <v>53624075.832367003</v>
      </c>
      <c r="N11" s="26">
        <f>J11+L11</f>
        <v>41867555.748947002</v>
      </c>
      <c r="O11" s="21">
        <f>O8*4</f>
        <v>15025423.73629</v>
      </c>
      <c r="P11" s="21">
        <f>(P8-D8-D9)*4+(D8+D9)</f>
        <v>41603736.843335003</v>
      </c>
      <c r="Q11" s="21">
        <f>(Q8-D8-D9)*4+(D8+D9)</f>
        <v>29847216.759915002</v>
      </c>
      <c r="R11" s="27">
        <f>SUM(O11:P11)</f>
        <v>56629160.579625003</v>
      </c>
      <c r="S11" s="27">
        <f>O11+Q11</f>
        <v>44872640.496205002</v>
      </c>
      <c r="T11" s="22">
        <f>T8*4</f>
        <v>21035593.230806001</v>
      </c>
      <c r="U11" s="22">
        <f>(U8-D8-D9)*4+(D8+D9)</f>
        <v>41603736.843335003</v>
      </c>
      <c r="V11" s="22">
        <f>(V8-D8-D9)*4+(D8+D9)</f>
        <v>29847216.759915002</v>
      </c>
      <c r="W11" s="28">
        <f>SUM(T11:U11)</f>
        <v>62639330.074141003</v>
      </c>
      <c r="X11" s="28">
        <f>T11+V11</f>
        <v>50882809.990721002</v>
      </c>
      <c r="Y11" s="23">
        <f>Y8*4</f>
        <v>27045762.725322001</v>
      </c>
      <c r="Z11" s="23">
        <f>(Z8-D8-D9)*4+(D8+D9)</f>
        <v>41603736.843335003</v>
      </c>
      <c r="AA11" s="23">
        <f>(AA8-D8-D9)*4+(D8+D9)</f>
        <v>29847216.759915002</v>
      </c>
      <c r="AB11" s="29">
        <f>SUM(Y11:Z11)</f>
        <v>68649499.568657011</v>
      </c>
      <c r="AC11" s="29">
        <f>Y11+AA11</f>
        <v>56892979.485237002</v>
      </c>
      <c r="AD11" s="24">
        <f>AD8*4</f>
        <v>30050847.472580001</v>
      </c>
      <c r="AE11" s="24">
        <f>(AE8-D8-D9)*4+(D8+D9)</f>
        <v>41603736.843335003</v>
      </c>
      <c r="AF11" s="24">
        <f>(AF8-D8-D9)*4+(D8+D9)</f>
        <v>29847216.759915002</v>
      </c>
      <c r="AG11" s="30">
        <f>SUM(AD11:AE11)</f>
        <v>71654584.315915003</v>
      </c>
      <c r="AH11" s="30">
        <f>AD11+AF11</f>
        <v>59898064.232495002</v>
      </c>
    </row>
    <row r="12" spans="2:35" ht="15" thickBot="1">
      <c r="B12" s="41" t="s">
        <v>16</v>
      </c>
      <c r="C12" s="103">
        <v>0.04</v>
      </c>
      <c r="D12" s="104">
        <f>D4*C12/100</f>
        <v>7208.1668200000004</v>
      </c>
      <c r="E12" s="5"/>
      <c r="F12" s="5"/>
      <c r="G12" s="25" t="s">
        <v>7</v>
      </c>
      <c r="H12" s="19"/>
      <c r="I12" s="19"/>
      <c r="J12" s="20">
        <f>J8*5</f>
        <v>15025423.73629</v>
      </c>
      <c r="K12" s="20">
        <f>(K8-D8-D9)*5+(D8+D9)</f>
        <v>51969080.730495006</v>
      </c>
      <c r="L12" s="20">
        <f>(L8-D8-D9)*5+(D8+D9)</f>
        <v>37273430.626219995</v>
      </c>
      <c r="M12" s="26">
        <f>SUM(J12:K12)</f>
        <v>66994504.466785006</v>
      </c>
      <c r="N12" s="26">
        <f>J12+L12</f>
        <v>52298854.362509996</v>
      </c>
      <c r="O12" s="21">
        <f>O8*5</f>
        <v>18781779.670362502</v>
      </c>
      <c r="P12" s="21">
        <f>(P8-D8-D9)*5+(D8+D9)</f>
        <v>51969080.730495006</v>
      </c>
      <c r="Q12" s="21">
        <f>(Q8-D8-D9)*5+(D8+D9)</f>
        <v>37273430.626219995</v>
      </c>
      <c r="R12" s="27">
        <f>SUM(O12:P12)</f>
        <v>70750860.400857508</v>
      </c>
      <c r="S12" s="27">
        <f>O12+Q12</f>
        <v>56055210.296582498</v>
      </c>
      <c r="T12" s="22">
        <f>T8*5</f>
        <v>26294491.538507499</v>
      </c>
      <c r="U12" s="22">
        <f>(U8-D8-D9)*5+(D8+D9)</f>
        <v>51969080.730495006</v>
      </c>
      <c r="V12" s="22">
        <f>(V8-D8-D9)*5+(D8+D9)</f>
        <v>37273430.626219995</v>
      </c>
      <c r="W12" s="28">
        <f>SUM(T12:U12)</f>
        <v>78263572.269002497</v>
      </c>
      <c r="X12" s="28">
        <f>T12+V12</f>
        <v>63567922.164727494</v>
      </c>
      <c r="Y12" s="23">
        <f>Y8*5</f>
        <v>33807203.406652503</v>
      </c>
      <c r="Z12" s="23">
        <f>(Z8-D8-D9)*5+(D8+D9)</f>
        <v>51969080.730495006</v>
      </c>
      <c r="AA12" s="23">
        <f>(AA8-D8-D9)*5+(D8+D9)</f>
        <v>37273430.626219995</v>
      </c>
      <c r="AB12" s="29">
        <f>SUM(Y12:Z12)</f>
        <v>85776284.137147516</v>
      </c>
      <c r="AC12" s="29">
        <f>Y12+AA12</f>
        <v>71080634.032872498</v>
      </c>
      <c r="AD12" s="24">
        <f>AD8*5</f>
        <v>37563559.340725005</v>
      </c>
      <c r="AE12" s="24">
        <f>(AE8-D8-D9)*5+(D8+D9)</f>
        <v>51969080.730495006</v>
      </c>
      <c r="AF12" s="24">
        <f>(AF8-D8-D9)*5+(D8+D9)</f>
        <v>37273430.626219995</v>
      </c>
      <c r="AG12" s="30">
        <f>SUM(AD12:AE12)</f>
        <v>89532640.071220011</v>
      </c>
      <c r="AH12" s="30">
        <f>AD12+AF12</f>
        <v>74836989.966944993</v>
      </c>
    </row>
    <row r="13" spans="2:35" ht="15" thickBot="1">
      <c r="B13" s="43" t="s">
        <v>17</v>
      </c>
      <c r="C13" s="105">
        <v>2.4700000000000002</v>
      </c>
      <c r="D13" s="106">
        <f>D4*C13/100</f>
        <v>445104.30113500007</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103">
        <v>1.1399999999999999</v>
      </c>
      <c r="D14" s="104">
        <f>D4*C14/100</f>
        <v>205432.75436999998</v>
      </c>
      <c r="E14" s="8"/>
      <c r="F14" s="9"/>
    </row>
    <row r="15" spans="2:35" ht="15.75" thickBot="1">
      <c r="B15" s="43" t="s">
        <v>19</v>
      </c>
      <c r="C15" s="105">
        <v>3.52</v>
      </c>
      <c r="D15" s="106">
        <f>D4*C15/100</f>
        <v>634318.68015999999</v>
      </c>
      <c r="E15" s="8"/>
      <c r="F15" s="9"/>
      <c r="G15" t="s">
        <v>67</v>
      </c>
      <c r="M15" s="32"/>
      <c r="N15" s="32"/>
      <c r="O15" s="32"/>
    </row>
    <row r="16" spans="2:35" ht="15.75" thickBot="1">
      <c r="B16" s="43" t="s">
        <v>20</v>
      </c>
      <c r="C16" s="105">
        <v>0.11</v>
      </c>
      <c r="D16" s="106">
        <f>D4*C16/100</f>
        <v>19822.458755</v>
      </c>
      <c r="E16" s="8"/>
      <c r="F16" s="9"/>
      <c r="G16" t="s">
        <v>71</v>
      </c>
    </row>
    <row r="17" spans="2:32" ht="15.75" thickBot="1">
      <c r="B17" s="45" t="s">
        <v>21</v>
      </c>
      <c r="C17" s="107">
        <v>0</v>
      </c>
      <c r="D17" s="108">
        <f>D4*C17/100</f>
        <v>0</v>
      </c>
      <c r="E17" s="8"/>
      <c r="F17" s="9"/>
      <c r="G17" t="s">
        <v>84</v>
      </c>
    </row>
    <row r="18" spans="2:32" ht="15.75" thickBot="1">
      <c r="B18" s="45" t="s">
        <v>60</v>
      </c>
      <c r="C18" s="107">
        <v>0</v>
      </c>
      <c r="D18" s="108">
        <f>D4*C18/100</f>
        <v>0</v>
      </c>
      <c r="E18" s="8"/>
      <c r="F18" s="9"/>
      <c r="G18" s="31" t="s">
        <v>68</v>
      </c>
      <c r="H18" s="31"/>
      <c r="I18" s="31"/>
      <c r="J18" s="31"/>
      <c r="AA18" s="37"/>
      <c r="AB18" s="37"/>
      <c r="AC18" s="37"/>
      <c r="AD18" s="37"/>
      <c r="AE18" s="37"/>
      <c r="AF18" s="37"/>
    </row>
    <row r="19" spans="2:32" ht="15.75" thickBot="1">
      <c r="B19" s="45" t="s">
        <v>23</v>
      </c>
      <c r="C19" s="107">
        <v>0.75</v>
      </c>
      <c r="D19" s="108">
        <f>D4*C19/100</f>
        <v>135153.12787500001</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107">
        <v>0</v>
      </c>
      <c r="D20" s="108">
        <f>D4*C20/100</f>
        <v>0</v>
      </c>
      <c r="E20" s="8"/>
      <c r="F20" s="9"/>
      <c r="G20" t="s">
        <v>47</v>
      </c>
      <c r="P20" s="37"/>
      <c r="Q20" s="37"/>
      <c r="R20" s="37"/>
      <c r="S20" s="37"/>
      <c r="T20" s="37"/>
      <c r="U20" s="37"/>
      <c r="V20" s="37"/>
      <c r="W20" s="37"/>
      <c r="X20" s="37"/>
      <c r="Y20" s="37"/>
      <c r="Z20" s="37"/>
    </row>
    <row r="21" spans="2:32" ht="15.75" thickBot="1">
      <c r="B21" s="45" t="s">
        <v>25</v>
      </c>
      <c r="C21" s="107">
        <v>25.33</v>
      </c>
      <c r="D21" s="108">
        <f>D4*C21/100</f>
        <v>4564571.6387649998</v>
      </c>
      <c r="E21" s="8"/>
      <c r="F21" s="9"/>
      <c r="G21" t="s">
        <v>70</v>
      </c>
    </row>
    <row r="22" spans="2:32" ht="15" thickBot="1">
      <c r="B22" s="45" t="s">
        <v>26</v>
      </c>
      <c r="C22" s="107">
        <v>19.010000000000002</v>
      </c>
      <c r="D22" s="108">
        <f>D4*C22/100</f>
        <v>3425681.2812050004</v>
      </c>
      <c r="E22" s="8"/>
      <c r="F22" s="9"/>
    </row>
    <row r="23" spans="2:32" ht="15" thickBot="1">
      <c r="B23" s="41" t="s">
        <v>27</v>
      </c>
      <c r="C23" s="109">
        <v>0.09</v>
      </c>
      <c r="D23" s="104">
        <f>D4*C23/100</f>
        <v>16218.375345</v>
      </c>
      <c r="E23" s="8"/>
      <c r="F23" s="9"/>
    </row>
    <row r="24" spans="2:32" ht="15" thickBot="1">
      <c r="B24" s="43" t="s">
        <v>28</v>
      </c>
      <c r="C24" s="105">
        <v>35.19</v>
      </c>
      <c r="D24" s="106">
        <f>D4*C24/100</f>
        <v>6341384.7598949997</v>
      </c>
      <c r="E24" s="8"/>
      <c r="F24" s="9"/>
    </row>
    <row r="25" spans="2:32" ht="15" thickBot="1">
      <c r="B25" s="45" t="s">
        <v>29</v>
      </c>
      <c r="C25" s="107">
        <v>0</v>
      </c>
      <c r="D25" s="108">
        <f>D4*C25/100</f>
        <v>0</v>
      </c>
      <c r="E25" s="8"/>
      <c r="F25" s="9"/>
    </row>
    <row r="26" spans="2:32" ht="15" thickBot="1">
      <c r="B26" s="45" t="s">
        <v>30</v>
      </c>
      <c r="C26" s="107">
        <v>0.05</v>
      </c>
      <c r="D26" s="108">
        <f>D4*C26/100</f>
        <v>9010.208525</v>
      </c>
      <c r="E26" s="8"/>
      <c r="F26" s="9"/>
    </row>
    <row r="27" spans="2:32" ht="15" thickBot="1">
      <c r="B27" s="45" t="s">
        <v>31</v>
      </c>
      <c r="C27" s="107">
        <v>0.66</v>
      </c>
      <c r="D27" s="108">
        <f>D4*C27/100</f>
        <v>118934.75253</v>
      </c>
      <c r="E27" s="8"/>
      <c r="F27" s="9"/>
    </row>
    <row r="28" spans="2:32" ht="15" thickBot="1">
      <c r="B28" s="45" t="s">
        <v>32</v>
      </c>
      <c r="C28" s="107">
        <v>3.13</v>
      </c>
      <c r="D28" s="108">
        <f>D4*C28/100</f>
        <v>564039.05366500001</v>
      </c>
      <c r="E28" s="81"/>
      <c r="F28" s="82"/>
      <c r="G28" s="36"/>
      <c r="H28" s="36"/>
      <c r="I28" s="36"/>
    </row>
    <row r="29" spans="2:32" ht="15" thickBot="1">
      <c r="B29" s="41" t="s">
        <v>33</v>
      </c>
      <c r="C29" s="109">
        <v>0</v>
      </c>
      <c r="D29" s="104">
        <f>D4*C29/100</f>
        <v>0</v>
      </c>
      <c r="E29" s="81"/>
      <c r="F29" s="83"/>
      <c r="G29" s="36"/>
      <c r="H29" s="36"/>
      <c r="I29" s="36"/>
    </row>
    <row r="30" spans="2:32" ht="15" thickBot="1">
      <c r="B30" s="41" t="s">
        <v>34</v>
      </c>
      <c r="C30" s="109">
        <v>7.32</v>
      </c>
      <c r="D30" s="104">
        <f>D4*C30/100</f>
        <v>1319094.5280600002</v>
      </c>
      <c r="E30" s="81"/>
      <c r="F30" s="84"/>
      <c r="G30" s="36"/>
      <c r="H30" s="36"/>
      <c r="I30" s="36"/>
    </row>
    <row r="31" spans="2:32" ht="15" thickBot="1">
      <c r="B31" s="43" t="s">
        <v>35</v>
      </c>
      <c r="C31" s="105">
        <v>0.4</v>
      </c>
      <c r="D31" s="106">
        <f>D4*C31/100</f>
        <v>72081.6682</v>
      </c>
      <c r="E31" s="81"/>
      <c r="F31" s="81"/>
      <c r="G31" s="36"/>
      <c r="H31" s="36"/>
      <c r="I31" s="36"/>
    </row>
    <row r="32" spans="2:32" ht="15" thickBot="1">
      <c r="B32" s="47"/>
      <c r="C32" s="103"/>
      <c r="D32" s="104"/>
      <c r="E32" s="85"/>
      <c r="F32" s="81"/>
      <c r="G32" s="36"/>
      <c r="H32" s="36"/>
      <c r="I32" s="36"/>
    </row>
    <row r="33" spans="2:9" ht="15.75" thickBot="1">
      <c r="B33" s="41" t="s">
        <v>8</v>
      </c>
      <c r="C33" s="103">
        <f t="shared" ref="C33:D33" si="0">SUM(C8:C32)</f>
        <v>100</v>
      </c>
      <c r="D33" s="116">
        <f t="shared" si="0"/>
        <v>18020417.050000001</v>
      </c>
      <c r="E33" s="86"/>
      <c r="F33" s="85"/>
      <c r="G33" s="36"/>
      <c r="H33" s="36"/>
      <c r="I33" s="36"/>
    </row>
    <row r="34" spans="2:9" ht="15" thickBot="1">
      <c r="B34" s="41"/>
      <c r="C34" s="103"/>
      <c r="D34" s="117"/>
      <c r="E34" s="36"/>
      <c r="F34" s="36"/>
      <c r="G34" s="36"/>
      <c r="H34" s="36"/>
      <c r="I34" s="36"/>
    </row>
    <row r="35" spans="2:9" ht="15" thickBot="1">
      <c r="B35" s="41" t="s">
        <v>38</v>
      </c>
      <c r="C35" s="103"/>
      <c r="D35" s="117"/>
      <c r="E35" s="36"/>
      <c r="F35" s="36"/>
      <c r="G35" s="36"/>
      <c r="H35" s="36"/>
      <c r="I35" s="36"/>
    </row>
    <row r="36" spans="2:9" ht="15" thickBot="1">
      <c r="B36" s="43" t="s">
        <v>39</v>
      </c>
      <c r="C36" s="105"/>
      <c r="D36" s="106">
        <f>D13+D15+D16+D24+D31</f>
        <v>7512711.8681450002</v>
      </c>
      <c r="E36" s="85"/>
      <c r="F36" s="36"/>
      <c r="G36" s="36"/>
      <c r="H36" s="36"/>
      <c r="I36" s="36"/>
    </row>
    <row r="37" spans="2:9" ht="15" thickBot="1">
      <c r="B37" s="41" t="s">
        <v>40</v>
      </c>
      <c r="C37" s="103"/>
      <c r="D37" s="104">
        <f>D8+D9+D10+D11+D12+D14+D17+D18+D19+D20+D21+D22+D23+D25+D26+D27+D28+D29+D30</f>
        <v>10507705.181855001</v>
      </c>
      <c r="E37" s="85"/>
      <c r="F37" s="36"/>
      <c r="G37" s="36"/>
      <c r="H37" s="36"/>
      <c r="I37" s="36"/>
    </row>
    <row r="38" spans="2:9" ht="15.75" thickBot="1">
      <c r="B38" s="41" t="s">
        <v>8</v>
      </c>
      <c r="C38" s="103"/>
      <c r="D38" s="116">
        <f>SUM(D36:D37)</f>
        <v>18020417.050000001</v>
      </c>
      <c r="E38" s="86"/>
      <c r="F38" s="36"/>
      <c r="G38" s="36"/>
      <c r="H38" s="36"/>
      <c r="I38" s="36"/>
    </row>
    <row r="39" spans="2:9" ht="15.75" thickBot="1">
      <c r="B39" s="41"/>
      <c r="C39" s="103"/>
      <c r="D39" s="116"/>
      <c r="E39" s="86"/>
      <c r="F39" s="36"/>
      <c r="G39" s="36"/>
      <c r="H39" s="36"/>
      <c r="I39" s="36"/>
    </row>
    <row r="40" spans="2:9" ht="15.75" thickBot="1">
      <c r="B40" s="41"/>
      <c r="C40" s="103"/>
      <c r="D40" s="116"/>
      <c r="E40" s="86"/>
      <c r="F40" s="36"/>
      <c r="G40" s="36"/>
      <c r="H40" s="36"/>
      <c r="I40" s="36"/>
    </row>
    <row r="41" spans="2:9" ht="15.75" thickBot="1">
      <c r="B41" s="41"/>
      <c r="C41" s="110" t="s">
        <v>64</v>
      </c>
      <c r="D41" s="116" t="s">
        <v>65</v>
      </c>
      <c r="E41" s="86"/>
      <c r="F41" s="87"/>
      <c r="G41" s="36"/>
      <c r="H41" s="36"/>
      <c r="I41" s="36"/>
    </row>
    <row r="42" spans="2:9" ht="29.25" thickBot="1">
      <c r="B42" s="58" t="s">
        <v>59</v>
      </c>
      <c r="C42" s="105">
        <f>D42/D33*100</f>
        <v>41.69</v>
      </c>
      <c r="D42" s="111">
        <f>D13+D15+D16+D24+D31</f>
        <v>7512711.8681450002</v>
      </c>
      <c r="E42" s="86"/>
      <c r="F42" s="88"/>
      <c r="G42" s="36"/>
      <c r="H42" s="89"/>
      <c r="I42" s="36"/>
    </row>
    <row r="43" spans="2:9" ht="15.75" thickBot="1">
      <c r="B43" s="59" t="s">
        <v>61</v>
      </c>
      <c r="C43" s="112">
        <f>D43/D33*100</f>
        <v>48.93</v>
      </c>
      <c r="D43" s="113">
        <f>D17+D18+D19+D20+D21+D22+D25+D26+D27+D28</f>
        <v>8817390.0625650007</v>
      </c>
      <c r="E43" s="86"/>
      <c r="F43" s="88"/>
      <c r="G43" s="36"/>
      <c r="H43" s="89"/>
      <c r="I43" s="36"/>
    </row>
    <row r="44" spans="2:9" ht="15.75" thickBot="1">
      <c r="B44" s="52" t="s">
        <v>62</v>
      </c>
      <c r="C44" s="114">
        <f>D44/D33*100</f>
        <v>9.379999999999999</v>
      </c>
      <c r="D44" s="115">
        <f>D12+D14+D23+D29+D30+D8+D9+D10+D11</f>
        <v>1690315.1192900001</v>
      </c>
      <c r="E44" s="86"/>
      <c r="F44" s="88"/>
      <c r="G44" s="36"/>
      <c r="H44" s="89"/>
      <c r="I44" s="36"/>
    </row>
    <row r="45" spans="2:9" ht="15.75" thickTop="1">
      <c r="C45">
        <f t="shared" ref="C45:D45" si="1">SUM(C42:C44)</f>
        <v>100</v>
      </c>
      <c r="D45" s="10">
        <f t="shared" si="1"/>
        <v>18020417.050000001</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6"/>
  <sheetViews>
    <sheetView topLeftCell="A16" workbookViewId="0">
      <selection activeCell="F41" sqref="F41"/>
    </sheetView>
  </sheetViews>
  <sheetFormatPr defaultRowHeight="14.25"/>
  <cols>
    <col min="2" max="2" width="38.25" customWidth="1"/>
    <col min="4" max="4" width="12.625" customWidth="1"/>
  </cols>
  <sheetData>
    <row r="1" spans="2:35">
      <c r="B1" t="s">
        <v>97</v>
      </c>
    </row>
    <row r="2" spans="2:35" ht="15.75" thickBot="1">
      <c r="B2" s="31" t="s">
        <v>10</v>
      </c>
      <c r="C2" s="4"/>
    </row>
    <row r="3" spans="2:35" ht="16.5" thickTop="1" thickBot="1">
      <c r="B3" s="38" t="s">
        <v>9</v>
      </c>
      <c r="C3" s="39">
        <v>1</v>
      </c>
      <c r="D3" s="40">
        <v>6335452</v>
      </c>
      <c r="E3" s="10"/>
      <c r="F3" s="6"/>
    </row>
    <row r="4" spans="2:35" ht="15" thickBot="1">
      <c r="B4" s="41" t="s">
        <v>12</v>
      </c>
      <c r="C4" s="41"/>
      <c r="D4" s="42"/>
      <c r="E4" s="5"/>
      <c r="F4" s="6"/>
      <c r="G4" t="s">
        <v>96</v>
      </c>
    </row>
    <row r="5" spans="2:35" ht="72.75" thickBot="1">
      <c r="B5" s="41"/>
      <c r="C5" s="41"/>
      <c r="D5" s="42"/>
      <c r="E5" s="5"/>
      <c r="F5" s="6"/>
      <c r="G5" s="12" t="s">
        <v>78</v>
      </c>
      <c r="H5" s="12" t="s">
        <v>43</v>
      </c>
      <c r="I5" s="12" t="s">
        <v>48</v>
      </c>
      <c r="J5" s="13" t="s">
        <v>74</v>
      </c>
      <c r="K5" s="13" t="s">
        <v>44</v>
      </c>
      <c r="L5" s="13" t="s">
        <v>75</v>
      </c>
      <c r="M5" s="13" t="s">
        <v>73</v>
      </c>
      <c r="N5" s="13" t="s">
        <v>76</v>
      </c>
      <c r="O5" s="14" t="s">
        <v>0</v>
      </c>
      <c r="P5" s="14" t="s">
        <v>44</v>
      </c>
      <c r="Q5" s="14" t="s">
        <v>72</v>
      </c>
      <c r="R5" s="14" t="s">
        <v>63</v>
      </c>
      <c r="S5" s="14" t="s">
        <v>76</v>
      </c>
      <c r="T5" s="15" t="s">
        <v>1</v>
      </c>
      <c r="U5" s="15" t="s">
        <v>45</v>
      </c>
      <c r="V5" s="15" t="s">
        <v>72</v>
      </c>
      <c r="W5" s="15" t="s">
        <v>63</v>
      </c>
      <c r="X5" s="15" t="s">
        <v>76</v>
      </c>
      <c r="Y5" s="16" t="s">
        <v>2</v>
      </c>
      <c r="Z5" s="16" t="s">
        <v>44</v>
      </c>
      <c r="AA5" s="16" t="s">
        <v>72</v>
      </c>
      <c r="AB5" s="16" t="s">
        <v>63</v>
      </c>
      <c r="AC5" s="16" t="s">
        <v>76</v>
      </c>
      <c r="AD5" s="17" t="s">
        <v>58</v>
      </c>
      <c r="AE5" s="17" t="s">
        <v>44</v>
      </c>
      <c r="AF5" s="17" t="s">
        <v>72</v>
      </c>
      <c r="AG5" s="17" t="s">
        <v>77</v>
      </c>
      <c r="AH5" s="17" t="s">
        <v>76</v>
      </c>
    </row>
    <row r="6" spans="2:35" ht="36.75" thickBot="1">
      <c r="B6" s="41"/>
      <c r="C6" s="41"/>
      <c r="D6" s="42"/>
      <c r="E6" s="5"/>
      <c r="F6" s="6"/>
      <c r="G6" s="12"/>
      <c r="H6" s="65"/>
      <c r="I6" s="65"/>
      <c r="J6" s="71" t="s">
        <v>82</v>
      </c>
      <c r="K6" s="70" t="s">
        <v>80</v>
      </c>
      <c r="L6" s="70" t="s">
        <v>81</v>
      </c>
      <c r="M6" s="72"/>
      <c r="N6" s="72"/>
      <c r="O6" s="71" t="s">
        <v>82</v>
      </c>
      <c r="P6" s="70" t="s">
        <v>80</v>
      </c>
      <c r="Q6" s="70" t="s">
        <v>81</v>
      </c>
      <c r="R6" s="66"/>
      <c r="S6" s="66"/>
      <c r="T6" s="71" t="s">
        <v>82</v>
      </c>
      <c r="U6" s="70" t="s">
        <v>80</v>
      </c>
      <c r="V6" s="70" t="s">
        <v>81</v>
      </c>
      <c r="W6" s="67"/>
      <c r="X6" s="67"/>
      <c r="Y6" s="71" t="s">
        <v>82</v>
      </c>
      <c r="Z6" s="70" t="s">
        <v>80</v>
      </c>
      <c r="AA6" s="70" t="s">
        <v>81</v>
      </c>
      <c r="AB6" s="68"/>
      <c r="AC6" s="68"/>
      <c r="AD6" s="71" t="s">
        <v>82</v>
      </c>
      <c r="AE6" s="70" t="s">
        <v>80</v>
      </c>
      <c r="AF6" s="70" t="s">
        <v>81</v>
      </c>
      <c r="AG6" s="69"/>
      <c r="AH6" s="69"/>
    </row>
    <row r="7" spans="2:35" ht="15" thickBot="1">
      <c r="B7" s="73" t="s">
        <v>11</v>
      </c>
      <c r="C7" s="73">
        <v>2.89</v>
      </c>
      <c r="D7" s="75">
        <f>D3*C7/100</f>
        <v>183094.56280000001</v>
      </c>
      <c r="E7" s="5"/>
      <c r="F7" s="6"/>
      <c r="G7" s="18"/>
      <c r="H7" s="19">
        <f>D35</f>
        <v>3143651.2823999999</v>
      </c>
      <c r="I7" s="19">
        <f>H7/5</f>
        <v>628730.25647999998</v>
      </c>
      <c r="J7" s="20">
        <f>I7*2</f>
        <v>1257460.51296</v>
      </c>
      <c r="K7" s="20">
        <f>D36</f>
        <v>3191800.7176000006</v>
      </c>
      <c r="L7" s="20">
        <f>(D42/1.5)+D43</f>
        <v>2407260.5782666667</v>
      </c>
      <c r="M7" s="26">
        <f>SUM(J7:K7)</f>
        <v>4449261.230560001</v>
      </c>
      <c r="N7" s="26">
        <f>J7+L7</f>
        <v>3664721.0912266667</v>
      </c>
      <c r="O7" s="21">
        <f>I7*2.5</f>
        <v>1571825.6412</v>
      </c>
      <c r="P7" s="21">
        <f>D36</f>
        <v>3191800.7176000006</v>
      </c>
      <c r="Q7" s="21">
        <f>(D42/1.5)+D43</f>
        <v>2407260.5782666667</v>
      </c>
      <c r="R7" s="27">
        <f>SUM(O7:P7)</f>
        <v>4763626.3588000005</v>
      </c>
      <c r="S7" s="27">
        <f>O7+Q7</f>
        <v>3979086.2194666667</v>
      </c>
      <c r="T7" s="22">
        <f>I7*3.5</f>
        <v>2200555.8976799999</v>
      </c>
      <c r="U7" s="22">
        <f>D36</f>
        <v>3191800.7176000006</v>
      </c>
      <c r="V7" s="22">
        <f>(D42/1.5)+D43</f>
        <v>2407260.5782666667</v>
      </c>
      <c r="W7" s="28">
        <f>SUM(T7:U7)</f>
        <v>5392356.6152800005</v>
      </c>
      <c r="X7" s="28">
        <f>T7+V7</f>
        <v>4607816.4759466667</v>
      </c>
      <c r="Y7" s="23">
        <f>I7*4.5</f>
        <v>2829286.1541599999</v>
      </c>
      <c r="Z7" s="23">
        <f>D36</f>
        <v>3191800.7176000006</v>
      </c>
      <c r="AA7" s="23">
        <f>(D42/1.5)+D43</f>
        <v>2407260.5782666667</v>
      </c>
      <c r="AB7" s="29">
        <f>SUM(Y7:Z7)</f>
        <v>6021086.8717600005</v>
      </c>
      <c r="AC7" s="29">
        <f>Y7+AA7</f>
        <v>5236546.7324266667</v>
      </c>
      <c r="AD7" s="24">
        <f>I7*5</f>
        <v>3143651.2823999999</v>
      </c>
      <c r="AE7" s="24">
        <f>D36</f>
        <v>3191800.7176000006</v>
      </c>
      <c r="AF7" s="24">
        <f>(D42/1.5)+D43</f>
        <v>2407260.5782666667</v>
      </c>
      <c r="AG7" s="57">
        <f>SUM(AD7:AE7)</f>
        <v>6335452</v>
      </c>
      <c r="AH7" s="30">
        <f>AD7+AF7</f>
        <v>5550911.8606666662</v>
      </c>
      <c r="AI7">
        <f>AH7/AG7*100-100</f>
        <v>-12.38333333333334</v>
      </c>
    </row>
    <row r="8" spans="2:35" ht="15" thickBot="1">
      <c r="B8" s="73" t="s">
        <v>13</v>
      </c>
      <c r="C8" s="73">
        <v>0.01</v>
      </c>
      <c r="D8" s="75">
        <f>D3*C8/100</f>
        <v>633.54520000000002</v>
      </c>
      <c r="E8" s="5"/>
      <c r="F8" s="6"/>
      <c r="G8" s="25" t="s">
        <v>4</v>
      </c>
      <c r="H8" s="19"/>
      <c r="I8" s="19"/>
      <c r="J8" s="20">
        <f>J7*2</f>
        <v>2514921.0259199999</v>
      </c>
      <c r="K8" s="20">
        <f>(K7-D7-D8)*2+(D7+D8)</f>
        <v>6199873.3272000011</v>
      </c>
      <c r="L8" s="20">
        <f>(L7-D7-D8)*2+(D7+D8)</f>
        <v>4630793.0485333335</v>
      </c>
      <c r="M8" s="26">
        <f>SUM(J8:K8)</f>
        <v>8714794.353120001</v>
      </c>
      <c r="N8" s="26">
        <f>J8+L8</f>
        <v>7145714.0744533334</v>
      </c>
      <c r="O8" s="21">
        <f>O7*2</f>
        <v>3143651.2823999999</v>
      </c>
      <c r="P8" s="21">
        <f>(P7-D7-D8)*2+(D7+D8)</f>
        <v>6199873.3272000011</v>
      </c>
      <c r="Q8" s="21">
        <f>(Q7-D7-D8)*2+(D7+D8)</f>
        <v>4630793.0485333335</v>
      </c>
      <c r="R8" s="27">
        <f>SUM(O8:P8)</f>
        <v>9343524.6096000001</v>
      </c>
      <c r="S8" s="27">
        <f>O8+Q8</f>
        <v>7774444.3309333334</v>
      </c>
      <c r="T8" s="22">
        <f>T7*2</f>
        <v>4401111.7953599999</v>
      </c>
      <c r="U8" s="22">
        <f>(U7-D7-D8)*2+(D7+D8)</f>
        <v>6199873.3272000011</v>
      </c>
      <c r="V8" s="22">
        <f>(V7-D7-D8)*2+(D7+D8)</f>
        <v>4630793.0485333335</v>
      </c>
      <c r="W8" s="28">
        <f>SUM(T8:U8)</f>
        <v>10600985.122560002</v>
      </c>
      <c r="X8" s="28">
        <f>T8+V8</f>
        <v>9031904.8438933343</v>
      </c>
      <c r="Y8" s="23">
        <f>Y7*2</f>
        <v>5658572.3083199998</v>
      </c>
      <c r="Z8" s="23">
        <f>(Z7-D7-D8)*2+(D7+D8)</f>
        <v>6199873.3272000011</v>
      </c>
      <c r="AA8" s="23">
        <f>(AA7-D7-D8)*2+(D7+D8)</f>
        <v>4630793.0485333335</v>
      </c>
      <c r="AB8" s="29">
        <f>SUM(Y8:Z8)</f>
        <v>11858445.63552</v>
      </c>
      <c r="AC8" s="29">
        <f>Y8+AA8</f>
        <v>10289365.356853332</v>
      </c>
      <c r="AD8" s="24">
        <f>AD7*2</f>
        <v>6287302.5647999998</v>
      </c>
      <c r="AE8" s="24">
        <f>(AE7-D7-D8)*2+(D7+D8)</f>
        <v>6199873.3272000011</v>
      </c>
      <c r="AF8" s="24">
        <f>(AF7-D7-D8)*2+(D7+D8)</f>
        <v>4630793.0485333335</v>
      </c>
      <c r="AG8" s="30">
        <f>SUM(AD8:AE8)</f>
        <v>12487175.892000001</v>
      </c>
      <c r="AH8" s="30">
        <f>AD8+AF8</f>
        <v>10918095.613333333</v>
      </c>
    </row>
    <row r="9" spans="2:35" ht="15" thickBot="1">
      <c r="B9" s="41" t="s">
        <v>14</v>
      </c>
      <c r="C9" s="41">
        <v>0</v>
      </c>
      <c r="D9" s="42">
        <f>D3*C9/100</f>
        <v>0</v>
      </c>
      <c r="E9" s="5"/>
      <c r="F9" s="6"/>
      <c r="G9" s="25" t="s">
        <v>5</v>
      </c>
      <c r="H9" s="19"/>
      <c r="I9" s="19"/>
      <c r="J9" s="20">
        <f>J7*3</f>
        <v>3772381.5388799999</v>
      </c>
      <c r="K9" s="20">
        <f>(K7-D7-D8)*3+(D7+D8)</f>
        <v>9207945.9368000031</v>
      </c>
      <c r="L9" s="20">
        <f>(L7-D7-D8)*3+(D7+D8)</f>
        <v>6854325.5188000007</v>
      </c>
      <c r="M9" s="26">
        <f>SUM(J9:K9)</f>
        <v>12980327.475680003</v>
      </c>
      <c r="N9" s="26">
        <f>J9+L9</f>
        <v>10626707.05768</v>
      </c>
      <c r="O9" s="21">
        <f>O7*3</f>
        <v>4715476.9235999994</v>
      </c>
      <c r="P9" s="21">
        <f>(P7-D7-D8)*3+(D7+D8)</f>
        <v>9207945.9368000031</v>
      </c>
      <c r="Q9" s="21">
        <f>(Q7-D7-D8)*3+(D7+D8)</f>
        <v>6854325.5188000007</v>
      </c>
      <c r="R9" s="27">
        <f>SUM(O9:P9)</f>
        <v>13923422.860400002</v>
      </c>
      <c r="S9" s="27">
        <f>O9+Q9</f>
        <v>11569802.442400001</v>
      </c>
      <c r="T9" s="22">
        <f>T7*3</f>
        <v>6601667.6930400003</v>
      </c>
      <c r="U9" s="22">
        <f>(U7-D7-D8)*3+(D7+D8)</f>
        <v>9207945.9368000031</v>
      </c>
      <c r="V9" s="22">
        <f>(V7-D7-D8)*3+(D7+D8)</f>
        <v>6854325.5188000007</v>
      </c>
      <c r="W9" s="28">
        <f>SUM(T9:U9)</f>
        <v>15809613.629840003</v>
      </c>
      <c r="X9" s="28">
        <f>T9+V9</f>
        <v>13455993.21184</v>
      </c>
      <c r="Y9" s="23">
        <f>Y7*3</f>
        <v>8487858.4624799993</v>
      </c>
      <c r="Z9" s="23">
        <f>(Z7-D7-D8)*3+(D7+D8)</f>
        <v>9207945.9368000031</v>
      </c>
      <c r="AA9" s="23">
        <f>(AA7-D7-D8)*3+(D7+D8)</f>
        <v>6854325.5188000007</v>
      </c>
      <c r="AB9" s="29">
        <f>SUM(Y9:Z9)</f>
        <v>17695804.399280004</v>
      </c>
      <c r="AC9" s="29">
        <f>Y9+AA9</f>
        <v>15342183.981279999</v>
      </c>
      <c r="AD9" s="24">
        <f>AD7*3</f>
        <v>9430953.8471999988</v>
      </c>
      <c r="AE9" s="24">
        <f>(AE7-D7-D8)*3+(D7+D8)</f>
        <v>9207945.9368000031</v>
      </c>
      <c r="AF9" s="24">
        <f>(AF7-D7-D8)*3+(D7+D8)</f>
        <v>6854325.5188000007</v>
      </c>
      <c r="AG9" s="30">
        <f>SUM(AD9:AE9)</f>
        <v>18638899.784000002</v>
      </c>
      <c r="AH9" s="30">
        <f>AD9+AF9</f>
        <v>16285279.366</v>
      </c>
    </row>
    <row r="10" spans="2:35" ht="15" thickBot="1">
      <c r="B10" s="41" t="s">
        <v>15</v>
      </c>
      <c r="C10" s="41">
        <v>0</v>
      </c>
      <c r="D10" s="42">
        <f>D3*C10/100</f>
        <v>0</v>
      </c>
      <c r="E10" s="5"/>
      <c r="F10" s="6"/>
      <c r="G10" s="25" t="s">
        <v>6</v>
      </c>
      <c r="H10" s="19"/>
      <c r="I10" s="19"/>
      <c r="J10" s="20">
        <f>J7*4</f>
        <v>5029842.0518399999</v>
      </c>
      <c r="K10" s="20">
        <f>(K7-D7-D8)*4+(D7+D8)</f>
        <v>12216018.546400003</v>
      </c>
      <c r="L10" s="20">
        <f>(L7-D7-D8)*4+(D7+D8)</f>
        <v>9077857.9890666679</v>
      </c>
      <c r="M10" s="26">
        <f>SUM(J10:K10)</f>
        <v>17245860.598240003</v>
      </c>
      <c r="N10" s="26">
        <f>J10+L10</f>
        <v>14107700.040906668</v>
      </c>
      <c r="O10" s="21">
        <f>O7*4</f>
        <v>6287302.5647999998</v>
      </c>
      <c r="P10" s="21">
        <f>(P7-D7-D8)*4+(D7+D8)</f>
        <v>12216018.546400003</v>
      </c>
      <c r="Q10" s="21">
        <f>(Q7-D7-D8)*4+(D7+D8)</f>
        <v>9077857.9890666679</v>
      </c>
      <c r="R10" s="27">
        <f>SUM(O10:P10)</f>
        <v>18503321.111200005</v>
      </c>
      <c r="S10" s="27">
        <f>O10+Q10</f>
        <v>15365160.553866668</v>
      </c>
      <c r="T10" s="22">
        <f>T7*4</f>
        <v>8802223.5907199997</v>
      </c>
      <c r="U10" s="22">
        <f>(U7-D7-D8)*4+(D7+D8)</f>
        <v>12216018.546400003</v>
      </c>
      <c r="V10" s="22">
        <f>(V7-D7-D8)*4+(D7+D8)</f>
        <v>9077857.9890666679</v>
      </c>
      <c r="W10" s="28">
        <f>SUM(T10:U10)</f>
        <v>21018242.137120001</v>
      </c>
      <c r="X10" s="28">
        <f>T10+V10</f>
        <v>17880081.579786666</v>
      </c>
      <c r="Y10" s="23">
        <f>Y7*4</f>
        <v>11317144.61664</v>
      </c>
      <c r="Z10" s="23">
        <f>(Z7-D7-D8)*4+(D7+D8)</f>
        <v>12216018.546400003</v>
      </c>
      <c r="AA10" s="23">
        <f>(AA7-D7-D8)*4+(D7+D8)</f>
        <v>9077857.9890666679</v>
      </c>
      <c r="AB10" s="29">
        <f>SUM(Y10:Z10)</f>
        <v>23533163.163040005</v>
      </c>
      <c r="AC10" s="29">
        <f>Y10+AA10</f>
        <v>20395002.605706669</v>
      </c>
      <c r="AD10" s="24">
        <f>AD7*4</f>
        <v>12574605.1296</v>
      </c>
      <c r="AE10" s="24">
        <f>(AE7-D7-D8)*4+(D7+D8)</f>
        <v>12216018.546400003</v>
      </c>
      <c r="AF10" s="24">
        <f>(AF7-D7-D8)*4+(D7+D8)</f>
        <v>9077857.9890666679</v>
      </c>
      <c r="AG10" s="30">
        <f>SUM(AD10:AE10)</f>
        <v>24790623.676000003</v>
      </c>
      <c r="AH10" s="30">
        <f>AD10+AF10</f>
        <v>21652463.118666667</v>
      </c>
    </row>
    <row r="11" spans="2:35" ht="15" thickBot="1">
      <c r="B11" s="41" t="s">
        <v>16</v>
      </c>
      <c r="C11" s="41">
        <v>0.31</v>
      </c>
      <c r="D11" s="42">
        <f>D3*C11/100</f>
        <v>19639.9012</v>
      </c>
      <c r="E11" s="5"/>
      <c r="F11" s="5"/>
      <c r="G11" s="25" t="s">
        <v>7</v>
      </c>
      <c r="H11" s="19"/>
      <c r="I11" s="19"/>
      <c r="J11" s="20">
        <f>J7*5</f>
        <v>6287302.5647999998</v>
      </c>
      <c r="K11" s="20">
        <f>(K7-D7-D8)*5+(D7+D8)</f>
        <v>15224091.156000003</v>
      </c>
      <c r="L11" s="20">
        <f>(L7-D7-D8)*5+(D7+D8)</f>
        <v>11301390.459333334</v>
      </c>
      <c r="M11" s="26">
        <f>SUM(J11:K11)</f>
        <v>21511393.720800005</v>
      </c>
      <c r="N11" s="26">
        <f>J11+L11</f>
        <v>17588693.024133332</v>
      </c>
      <c r="O11" s="21">
        <f>O7*5</f>
        <v>7859128.2060000002</v>
      </c>
      <c r="P11" s="21">
        <f>(P7-D7-D8)*5+(D7+D8)</f>
        <v>15224091.156000003</v>
      </c>
      <c r="Q11" s="21">
        <f>(Q7-D7-D8)*5+(D7+D8)</f>
        <v>11301390.459333334</v>
      </c>
      <c r="R11" s="27">
        <f>SUM(O11:P11)</f>
        <v>23083219.362000003</v>
      </c>
      <c r="S11" s="27">
        <f>O11+Q11</f>
        <v>19160518.665333334</v>
      </c>
      <c r="T11" s="22">
        <f>T7*5</f>
        <v>11002779.488399999</v>
      </c>
      <c r="U11" s="22">
        <f>(U7-D7-D8)*5+(D7+D8)</f>
        <v>15224091.156000003</v>
      </c>
      <c r="V11" s="22">
        <f>(V7-D7-D8)*5+(D7+D8)</f>
        <v>11301390.459333334</v>
      </c>
      <c r="W11" s="28">
        <f>SUM(T11:U11)</f>
        <v>26226870.644400001</v>
      </c>
      <c r="X11" s="28">
        <f>T11+V11</f>
        <v>22304169.947733335</v>
      </c>
      <c r="Y11" s="23">
        <f>Y7*5</f>
        <v>14146430.7708</v>
      </c>
      <c r="Z11" s="23">
        <f>(Z7-D7-D8)*5+(D7+D8)</f>
        <v>15224091.156000003</v>
      </c>
      <c r="AA11" s="23">
        <f>(AA7-D7-D8)*5+(D7+D8)</f>
        <v>11301390.459333334</v>
      </c>
      <c r="AB11" s="29">
        <f>SUM(Y11:Z11)</f>
        <v>29370521.926800005</v>
      </c>
      <c r="AC11" s="29">
        <f>Y11+AA11</f>
        <v>25447821.230133332</v>
      </c>
      <c r="AD11" s="24">
        <f>AD7*5</f>
        <v>15718256.412</v>
      </c>
      <c r="AE11" s="24">
        <f>(AE7-D7-D8)*5+(D7+D8)</f>
        <v>15224091.156000003</v>
      </c>
      <c r="AF11" s="24">
        <f>(AF7-D7-D8)*5+(D7+D8)</f>
        <v>11301390.459333334</v>
      </c>
      <c r="AG11" s="30">
        <f>SUM(AD11:AE11)</f>
        <v>30942347.568000004</v>
      </c>
      <c r="AH11" s="30">
        <f>AD11+AF11</f>
        <v>27019646.871333335</v>
      </c>
    </row>
    <row r="12" spans="2:35" ht="15" thickBot="1">
      <c r="B12" s="43" t="s">
        <v>17</v>
      </c>
      <c r="C12" s="43">
        <v>4.17</v>
      </c>
      <c r="D12" s="44">
        <f>D3*C12/100</f>
        <v>264188.34840000002</v>
      </c>
      <c r="E12" s="8"/>
      <c r="F12" s="9"/>
      <c r="G12" s="25"/>
      <c r="H12" s="19"/>
      <c r="I12" s="19"/>
      <c r="J12" s="20"/>
      <c r="K12" s="20"/>
      <c r="L12" s="20"/>
      <c r="M12" s="26"/>
      <c r="N12" s="26"/>
      <c r="O12" s="21"/>
      <c r="P12" s="21"/>
      <c r="Q12" s="21"/>
      <c r="R12" s="27"/>
      <c r="S12" s="27"/>
      <c r="T12" s="22"/>
      <c r="U12" s="22"/>
      <c r="V12" s="22"/>
      <c r="W12" s="28"/>
      <c r="X12" s="28"/>
      <c r="Y12" s="23"/>
      <c r="Z12" s="23"/>
      <c r="AA12" s="23"/>
      <c r="AB12" s="29"/>
      <c r="AC12" s="29"/>
      <c r="AD12" s="24"/>
      <c r="AE12" s="24"/>
      <c r="AF12" s="24"/>
      <c r="AG12" s="30"/>
      <c r="AH12" s="30"/>
    </row>
    <row r="13" spans="2:35" ht="15" thickBot="1">
      <c r="B13" s="41" t="s">
        <v>18</v>
      </c>
      <c r="C13" s="41">
        <v>1.46</v>
      </c>
      <c r="D13" s="42">
        <f>D3*C13/100</f>
        <v>92497.599199999997</v>
      </c>
      <c r="E13" s="8"/>
      <c r="F13" s="9"/>
    </row>
    <row r="14" spans="2:35" ht="15.75" thickBot="1">
      <c r="B14" s="43" t="s">
        <v>19</v>
      </c>
      <c r="C14" s="43">
        <v>24.63</v>
      </c>
      <c r="D14" s="44">
        <f>D3*C14/100</f>
        <v>1560421.8276</v>
      </c>
      <c r="E14" s="8"/>
      <c r="F14" s="9"/>
      <c r="G14" t="s">
        <v>67</v>
      </c>
      <c r="M14" s="32"/>
      <c r="N14" s="32"/>
      <c r="O14" s="32"/>
    </row>
    <row r="15" spans="2:35" ht="15.75" thickBot="1">
      <c r="B15" s="43" t="s">
        <v>20</v>
      </c>
      <c r="C15" s="43">
        <v>1.2</v>
      </c>
      <c r="D15" s="44">
        <f>D3*C15/100</f>
        <v>76025.423999999999</v>
      </c>
      <c r="E15" s="8"/>
      <c r="F15" s="9"/>
      <c r="G15" t="s">
        <v>71</v>
      </c>
    </row>
    <row r="16" spans="2:35" ht="15.75" thickBot="1">
      <c r="B16" s="45" t="s">
        <v>21</v>
      </c>
      <c r="C16" s="45">
        <v>0.09</v>
      </c>
      <c r="D16" s="46">
        <f>D3*C16/100</f>
        <v>5701.9067999999997</v>
      </c>
      <c r="E16" s="8"/>
      <c r="F16" s="9"/>
      <c r="G16" t="s">
        <v>84</v>
      </c>
    </row>
    <row r="17" spans="2:32" ht="15.75" thickBot="1">
      <c r="B17" s="45" t="s">
        <v>60</v>
      </c>
      <c r="C17" s="45">
        <v>0</v>
      </c>
      <c r="D17" s="46">
        <f>D3*C17/100</f>
        <v>0</v>
      </c>
      <c r="E17" s="8"/>
      <c r="F17" s="9"/>
      <c r="G17" s="31" t="s">
        <v>68</v>
      </c>
      <c r="H17" s="31"/>
      <c r="I17" s="31"/>
      <c r="J17" s="31"/>
      <c r="AA17" s="37"/>
      <c r="AB17" s="37"/>
      <c r="AC17" s="37"/>
      <c r="AD17" s="37"/>
      <c r="AE17" s="37"/>
      <c r="AF17" s="37"/>
    </row>
    <row r="18" spans="2:32" ht="15.75" thickBot="1">
      <c r="B18" s="45" t="s">
        <v>23</v>
      </c>
      <c r="C18" s="45">
        <v>3.71</v>
      </c>
      <c r="D18" s="46">
        <f>D3*C18/100</f>
        <v>235045.26919999998</v>
      </c>
      <c r="E18" s="8"/>
      <c r="F18" s="9"/>
      <c r="G18" s="37" t="s">
        <v>69</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2:32" ht="15" thickBot="1">
      <c r="B19" s="45" t="s">
        <v>24</v>
      </c>
      <c r="C19" s="45">
        <v>0</v>
      </c>
      <c r="D19" s="46">
        <f>D3*C19/100</f>
        <v>0</v>
      </c>
      <c r="E19" s="8"/>
      <c r="F19" s="9"/>
      <c r="G19" t="s">
        <v>47</v>
      </c>
      <c r="P19" s="37"/>
      <c r="Q19" s="37"/>
      <c r="R19" s="37"/>
      <c r="S19" s="37"/>
      <c r="T19" s="37"/>
      <c r="U19" s="37"/>
      <c r="V19" s="37"/>
      <c r="W19" s="37"/>
      <c r="X19" s="37"/>
      <c r="Y19" s="37"/>
      <c r="Z19" s="37"/>
    </row>
    <row r="20" spans="2:32" ht="15.75" thickBot="1">
      <c r="B20" s="45" t="s">
        <v>25</v>
      </c>
      <c r="C20" s="45">
        <v>18.05</v>
      </c>
      <c r="D20" s="46">
        <f>D3*C20/100</f>
        <v>1143549.0860000001</v>
      </c>
      <c r="E20" s="8"/>
      <c r="F20" s="9"/>
      <c r="G20" t="s">
        <v>70</v>
      </c>
    </row>
    <row r="21" spans="2:32" ht="15" thickBot="1">
      <c r="B21" s="45" t="s">
        <v>26</v>
      </c>
      <c r="C21" s="45">
        <v>11.42</v>
      </c>
      <c r="D21" s="46">
        <f>D3*C21/100</f>
        <v>723508.61840000004</v>
      </c>
      <c r="E21" s="8"/>
      <c r="F21" s="9"/>
    </row>
    <row r="22" spans="2:32" ht="15" thickBot="1">
      <c r="B22" s="41" t="s">
        <v>27</v>
      </c>
      <c r="C22" s="47">
        <v>0.47</v>
      </c>
      <c r="D22" s="42">
        <f>D3*C22/100</f>
        <v>29776.624400000001</v>
      </c>
      <c r="E22" s="8"/>
      <c r="F22" s="9"/>
    </row>
    <row r="23" spans="2:32" ht="15" thickBot="1">
      <c r="B23" s="43" t="s">
        <v>28</v>
      </c>
      <c r="C23" s="43">
        <v>18.829999999999998</v>
      </c>
      <c r="D23" s="44">
        <f>D3*C23/100</f>
        <v>1192965.6115999999</v>
      </c>
      <c r="E23" s="8"/>
      <c r="F23" s="9"/>
    </row>
    <row r="24" spans="2:32" ht="15" thickBot="1">
      <c r="B24" s="45" t="s">
        <v>29</v>
      </c>
      <c r="C24" s="45">
        <v>0</v>
      </c>
      <c r="D24" s="46">
        <f>D3*C24/100</f>
        <v>0</v>
      </c>
      <c r="E24" s="8"/>
      <c r="F24" s="9"/>
    </row>
    <row r="25" spans="2:32" ht="15" thickBot="1">
      <c r="B25" s="45" t="s">
        <v>30</v>
      </c>
      <c r="C25" s="45">
        <v>0.02</v>
      </c>
      <c r="D25" s="46">
        <f>D3*C25/100</f>
        <v>1267.0904</v>
      </c>
      <c r="E25" s="8"/>
      <c r="F25" s="9"/>
    </row>
    <row r="26" spans="2:32" ht="15" thickBot="1">
      <c r="B26" s="45" t="s">
        <v>31</v>
      </c>
      <c r="C26" s="45">
        <v>0.18</v>
      </c>
      <c r="D26" s="46">
        <f>D3*C26/100</f>
        <v>11403.813599999999</v>
      </c>
      <c r="E26" s="8"/>
      <c r="F26" s="9"/>
    </row>
    <row r="27" spans="2:32" ht="15" thickBot="1">
      <c r="B27" s="45" t="s">
        <v>32</v>
      </c>
      <c r="C27" s="45">
        <v>3.68</v>
      </c>
      <c r="D27" s="46">
        <f>D3*C27/100</f>
        <v>233144.6336</v>
      </c>
      <c r="E27" s="81"/>
      <c r="F27" s="82"/>
      <c r="G27" s="36"/>
      <c r="H27" s="36"/>
      <c r="I27" s="36"/>
    </row>
    <row r="28" spans="2:32" ht="15" thickBot="1">
      <c r="B28" s="41" t="s">
        <v>33</v>
      </c>
      <c r="C28" s="47">
        <v>0</v>
      </c>
      <c r="D28" s="42">
        <f>D3*C28/100</f>
        <v>0</v>
      </c>
      <c r="E28" s="81"/>
      <c r="F28" s="83"/>
      <c r="G28" s="36"/>
      <c r="H28" s="36"/>
      <c r="I28" s="36"/>
    </row>
    <row r="29" spans="2:32" ht="15" thickBot="1">
      <c r="B29" s="41" t="s">
        <v>34</v>
      </c>
      <c r="C29" s="47">
        <v>8.09</v>
      </c>
      <c r="D29" s="42">
        <f>D3*C29/100</f>
        <v>512538.06679999997</v>
      </c>
      <c r="E29" s="81"/>
      <c r="F29" s="84"/>
      <c r="G29" s="36"/>
      <c r="H29" s="36"/>
      <c r="I29" s="36"/>
    </row>
    <row r="30" spans="2:32" ht="15" thickBot="1">
      <c r="B30" s="43" t="s">
        <v>35</v>
      </c>
      <c r="C30" s="43">
        <v>0.79</v>
      </c>
      <c r="D30" s="44">
        <f>D3*C30/100</f>
        <v>50050.070800000001</v>
      </c>
      <c r="E30" s="81"/>
      <c r="F30" s="81"/>
      <c r="G30" s="36"/>
      <c r="H30" s="36"/>
      <c r="I30" s="36"/>
    </row>
    <row r="31" spans="2:32" ht="15" thickBot="1">
      <c r="B31" s="47"/>
      <c r="C31" s="41"/>
      <c r="D31" s="42"/>
      <c r="E31" s="85"/>
      <c r="F31" s="81"/>
      <c r="G31" s="36"/>
      <c r="H31" s="36"/>
      <c r="I31" s="36"/>
    </row>
    <row r="32" spans="2:32" ht="15.75" thickBot="1">
      <c r="B32" s="41" t="s">
        <v>8</v>
      </c>
      <c r="C32" s="41">
        <f>SUM(C7:C31)</f>
        <v>100.00000000000003</v>
      </c>
      <c r="D32" s="48">
        <f>SUM(D7:D31)</f>
        <v>6335452</v>
      </c>
      <c r="E32" s="86"/>
      <c r="F32" s="85"/>
      <c r="G32" s="36"/>
      <c r="H32" s="36"/>
      <c r="I32" s="36"/>
    </row>
    <row r="33" spans="2:9" ht="15" thickBot="1">
      <c r="B33" s="41"/>
      <c r="C33" s="41"/>
      <c r="D33" s="41"/>
      <c r="E33" s="36"/>
      <c r="F33" s="36"/>
      <c r="G33" s="36"/>
      <c r="H33" s="36"/>
      <c r="I33" s="36"/>
    </row>
    <row r="34" spans="2:9" ht="15" thickBot="1">
      <c r="B34" s="41" t="s">
        <v>38</v>
      </c>
      <c r="C34" s="41"/>
      <c r="D34" s="41"/>
      <c r="E34" s="36"/>
      <c r="F34" s="36"/>
      <c r="G34" s="36"/>
      <c r="H34" s="36"/>
      <c r="I34" s="36"/>
    </row>
    <row r="35" spans="2:9" ht="15" thickBot="1">
      <c r="B35" s="43" t="s">
        <v>39</v>
      </c>
      <c r="C35" s="43"/>
      <c r="D35" s="44">
        <f>D12+D14+D15+D23+D30</f>
        <v>3143651.2823999999</v>
      </c>
      <c r="E35" s="85"/>
      <c r="F35" s="36"/>
      <c r="G35" s="36"/>
      <c r="H35" s="36"/>
      <c r="I35" s="36"/>
    </row>
    <row r="36" spans="2:9" ht="15" thickBot="1">
      <c r="B36" s="41" t="s">
        <v>40</v>
      </c>
      <c r="C36" s="41"/>
      <c r="D36" s="42">
        <f>D7+D8+D9+D10+D11+D13+D16+D17+D18+D19+D20+D21+D22+D24+D25+D26+D27+D28+D29</f>
        <v>3191800.7176000006</v>
      </c>
      <c r="E36" s="85"/>
      <c r="F36" s="36"/>
      <c r="G36" s="36"/>
      <c r="H36" s="36"/>
      <c r="I36" s="36"/>
    </row>
    <row r="37" spans="2:9" ht="15.75" thickBot="1">
      <c r="B37" s="41" t="s">
        <v>8</v>
      </c>
      <c r="C37" s="41"/>
      <c r="D37" s="48">
        <f>SUM(D35:D36)</f>
        <v>6335452</v>
      </c>
      <c r="E37" s="86"/>
      <c r="F37" s="36"/>
      <c r="G37" s="36"/>
      <c r="H37" s="36"/>
      <c r="I37" s="36"/>
    </row>
    <row r="38" spans="2:9" ht="15.75" thickBot="1">
      <c r="B38" s="41"/>
      <c r="C38" s="41"/>
      <c r="D38" s="48">
        <f>SUM(D36:D37)</f>
        <v>9527252.717600001</v>
      </c>
      <c r="E38" s="86"/>
      <c r="F38" s="36"/>
      <c r="G38" s="36"/>
      <c r="H38" s="36"/>
      <c r="I38" s="36"/>
    </row>
    <row r="39" spans="2:9" ht="15.75" thickBot="1">
      <c r="B39" s="41"/>
      <c r="C39" s="41"/>
      <c r="D39" s="48"/>
      <c r="E39" s="86"/>
      <c r="F39" s="36"/>
      <c r="G39" s="36"/>
      <c r="H39" s="36"/>
      <c r="I39" s="36"/>
    </row>
    <row r="40" spans="2:9" ht="15.75" thickBot="1">
      <c r="B40" s="41"/>
      <c r="C40" s="48" t="s">
        <v>64</v>
      </c>
      <c r="D40" s="48" t="s">
        <v>65</v>
      </c>
      <c r="E40" s="86"/>
      <c r="F40" s="87"/>
      <c r="G40" s="36"/>
      <c r="H40" s="36"/>
      <c r="I40" s="36"/>
    </row>
    <row r="41" spans="2:9" ht="29.25" customHeight="1" thickBot="1">
      <c r="B41" s="58" t="s">
        <v>59</v>
      </c>
      <c r="C41" s="51">
        <f>D41/D32*100</f>
        <v>49.62</v>
      </c>
      <c r="D41" s="49">
        <f>D12+D14+D15+D23+D30</f>
        <v>3143651.2823999999</v>
      </c>
      <c r="E41" s="86"/>
      <c r="F41" s="88"/>
      <c r="G41" s="36"/>
      <c r="H41" s="89"/>
      <c r="I41" s="36"/>
    </row>
    <row r="42" spans="2:9" ht="18.75" customHeight="1" thickBot="1">
      <c r="B42" s="59" t="s">
        <v>61</v>
      </c>
      <c r="C42" s="55">
        <f>D42/D32*100</f>
        <v>37.15</v>
      </c>
      <c r="D42" s="56">
        <f>D16+D17+D18+D19+D20+D21+D24+D25+D26+D27</f>
        <v>2353620.4180000001</v>
      </c>
      <c r="E42" s="86"/>
      <c r="F42" s="88"/>
      <c r="G42" s="36"/>
      <c r="H42" s="89"/>
      <c r="I42" s="36"/>
    </row>
    <row r="43" spans="2:9" ht="15.75" thickBot="1">
      <c r="B43" s="52" t="s">
        <v>62</v>
      </c>
      <c r="C43" s="53">
        <f>D43/D32*100</f>
        <v>13.23</v>
      </c>
      <c r="D43" s="54">
        <f>D11+D13+D22+D28+D29+D7+D8+D9+D10</f>
        <v>838180.29960000003</v>
      </c>
      <c r="E43" s="86"/>
      <c r="F43" s="88"/>
      <c r="G43" s="36"/>
      <c r="H43" s="89"/>
      <c r="I43" s="36"/>
    </row>
    <row r="44" spans="2:9" ht="15.75" thickTop="1">
      <c r="C44">
        <f>SUM(C41:C43)</f>
        <v>100</v>
      </c>
      <c r="D44" s="10">
        <f>SUM(D41:D43)</f>
        <v>6335452</v>
      </c>
      <c r="E44" s="86"/>
      <c r="F44" s="88"/>
      <c r="G44" s="36"/>
      <c r="H44" s="89"/>
      <c r="I44" s="36"/>
    </row>
    <row r="45" spans="2:9" ht="15">
      <c r="D45" s="10"/>
      <c r="E45" s="10"/>
    </row>
    <row r="46" spans="2:9" ht="15">
      <c r="F46" s="10">
        <f>E44/D44*100</f>
        <v>0</v>
      </c>
    </row>
  </sheetData>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7"/>
  <sheetViews>
    <sheetView topLeftCell="A28" workbookViewId="0">
      <selection activeCell="N44" sqref="N44"/>
    </sheetView>
  </sheetViews>
  <sheetFormatPr defaultRowHeight="14.25"/>
  <cols>
    <col min="1" max="1" width="4.625" customWidth="1"/>
    <col min="2" max="2" width="32.625" customWidth="1"/>
    <col min="3" max="3" width="7.25" customWidth="1"/>
    <col min="4" max="4" width="12.75" customWidth="1"/>
    <col min="5" max="5" width="7.25" customWidth="1"/>
    <col min="6" max="6" width="8" customWidth="1"/>
    <col min="7" max="7" width="8.25" customWidth="1"/>
    <col min="8" max="8" width="7" customWidth="1"/>
    <col min="9" max="9" width="7.875" customWidth="1"/>
    <col min="10" max="10" width="8.125" customWidth="1"/>
    <col min="11" max="11" width="7.25" customWidth="1"/>
    <col min="12" max="12" width="7.625" customWidth="1"/>
    <col min="13" max="13" width="7.25" customWidth="1"/>
    <col min="14" max="14" width="7.625" customWidth="1"/>
    <col min="15" max="16" width="8.25" customWidth="1"/>
    <col min="17" max="17" width="8" customWidth="1"/>
    <col min="18" max="19" width="7.625" customWidth="1"/>
    <col min="20" max="21" width="7.75" customWidth="1"/>
    <col min="22" max="22" width="8.375" customWidth="1"/>
  </cols>
  <sheetData>
    <row r="1" spans="2:35" ht="15">
      <c r="C1" s="10"/>
      <c r="D1" s="10"/>
    </row>
    <row r="2" spans="2:35" ht="15">
      <c r="C2" s="10"/>
      <c r="D2" s="10"/>
    </row>
    <row r="3" spans="2:35">
      <c r="B3" t="s">
        <v>91</v>
      </c>
    </row>
    <row r="4" spans="2:35" ht="15.75" thickBot="1">
      <c r="B4" s="31" t="s">
        <v>10</v>
      </c>
      <c r="C4" s="4"/>
    </row>
    <row r="5" spans="2:35" ht="16.5" thickTop="1" thickBot="1">
      <c r="B5" s="38" t="s">
        <v>9</v>
      </c>
      <c r="C5" s="39">
        <v>1</v>
      </c>
      <c r="D5" s="40">
        <v>23121566.800000001</v>
      </c>
      <c r="E5" s="10"/>
      <c r="F5" s="6"/>
    </row>
    <row r="6" spans="2:35" ht="15" thickBot="1">
      <c r="B6" s="41" t="s">
        <v>12</v>
      </c>
      <c r="C6" s="41"/>
      <c r="D6" s="42"/>
      <c r="E6" s="5"/>
      <c r="F6" s="6"/>
      <c r="G6" t="s">
        <v>92</v>
      </c>
    </row>
    <row r="7" spans="2:35" ht="81.75" thickBot="1">
      <c r="B7" s="41"/>
      <c r="C7" s="41"/>
      <c r="D7" s="42"/>
      <c r="E7" s="5"/>
      <c r="F7" s="6"/>
      <c r="G7" s="12" t="s">
        <v>78</v>
      </c>
      <c r="H7" s="12" t="s">
        <v>43</v>
      </c>
      <c r="I7" s="12" t="s">
        <v>48</v>
      </c>
      <c r="J7" s="13" t="s">
        <v>74</v>
      </c>
      <c r="K7" s="13" t="s">
        <v>44</v>
      </c>
      <c r="L7" s="13" t="s">
        <v>75</v>
      </c>
      <c r="M7" s="13" t="s">
        <v>73</v>
      </c>
      <c r="N7" s="13" t="s">
        <v>76</v>
      </c>
      <c r="O7" s="14" t="s">
        <v>0</v>
      </c>
      <c r="P7" s="14" t="s">
        <v>44</v>
      </c>
      <c r="Q7" s="14" t="s">
        <v>72</v>
      </c>
      <c r="R7" s="14" t="s">
        <v>63</v>
      </c>
      <c r="S7" s="14" t="s">
        <v>76</v>
      </c>
      <c r="T7" s="15" t="s">
        <v>1</v>
      </c>
      <c r="U7" s="15" t="s">
        <v>45</v>
      </c>
      <c r="V7" s="15" t="s">
        <v>72</v>
      </c>
      <c r="W7" s="15" t="s">
        <v>63</v>
      </c>
      <c r="X7" s="15" t="s">
        <v>76</v>
      </c>
      <c r="Y7" s="16" t="s">
        <v>2</v>
      </c>
      <c r="Z7" s="16" t="s">
        <v>44</v>
      </c>
      <c r="AA7" s="16" t="s">
        <v>72</v>
      </c>
      <c r="AB7" s="16" t="s">
        <v>63</v>
      </c>
      <c r="AC7" s="16" t="s">
        <v>76</v>
      </c>
      <c r="AD7" s="17" t="s">
        <v>58</v>
      </c>
      <c r="AE7" s="17" t="s">
        <v>44</v>
      </c>
      <c r="AF7" s="17" t="s">
        <v>72</v>
      </c>
      <c r="AG7" s="17" t="s">
        <v>77</v>
      </c>
      <c r="AH7" s="17" t="s">
        <v>76</v>
      </c>
    </row>
    <row r="8" spans="2:35" ht="45.75" thickBot="1">
      <c r="B8" s="41"/>
      <c r="C8" s="41"/>
      <c r="D8" s="42"/>
      <c r="E8" s="5"/>
      <c r="F8" s="6"/>
      <c r="G8" s="12"/>
      <c r="H8" s="65"/>
      <c r="I8" s="65"/>
      <c r="J8" s="71" t="s">
        <v>82</v>
      </c>
      <c r="K8" s="70" t="s">
        <v>80</v>
      </c>
      <c r="L8" s="70" t="s">
        <v>81</v>
      </c>
      <c r="M8" s="72"/>
      <c r="N8" s="72"/>
      <c r="O8" s="71" t="s">
        <v>82</v>
      </c>
      <c r="P8" s="70" t="s">
        <v>80</v>
      </c>
      <c r="Q8" s="70" t="s">
        <v>81</v>
      </c>
      <c r="R8" s="66"/>
      <c r="S8" s="66"/>
      <c r="T8" s="71" t="s">
        <v>82</v>
      </c>
      <c r="U8" s="70" t="s">
        <v>80</v>
      </c>
      <c r="V8" s="70" t="s">
        <v>81</v>
      </c>
      <c r="W8" s="67"/>
      <c r="X8" s="67"/>
      <c r="Y8" s="71" t="s">
        <v>82</v>
      </c>
      <c r="Z8" s="70" t="s">
        <v>80</v>
      </c>
      <c r="AA8" s="70" t="s">
        <v>81</v>
      </c>
      <c r="AB8" s="68"/>
      <c r="AC8" s="68"/>
      <c r="AD8" s="71" t="s">
        <v>82</v>
      </c>
      <c r="AE8" s="70" t="s">
        <v>80</v>
      </c>
      <c r="AF8" s="70" t="s">
        <v>81</v>
      </c>
      <c r="AG8" s="69"/>
      <c r="AH8" s="69"/>
    </row>
    <row r="9" spans="2:35" ht="15" thickBot="1">
      <c r="B9" s="73" t="s">
        <v>11</v>
      </c>
      <c r="C9" s="73">
        <v>2.57</v>
      </c>
      <c r="D9" s="75">
        <f>D5*C9/100</f>
        <v>594224.26676000003</v>
      </c>
      <c r="E9" s="5"/>
      <c r="F9" s="6"/>
      <c r="G9" s="18"/>
      <c r="H9" s="19">
        <f>D37</f>
        <v>7200055.9015200008</v>
      </c>
      <c r="I9" s="19">
        <f>H9/5</f>
        <v>1440011.1803040002</v>
      </c>
      <c r="J9" s="20">
        <f>I9*2</f>
        <v>2880022.3606080003</v>
      </c>
      <c r="K9" s="20">
        <f>D38</f>
        <v>15921510.89848</v>
      </c>
      <c r="L9" s="20">
        <f>(D44/1.5)+D45</f>
        <v>11924562.717653332</v>
      </c>
      <c r="M9" s="26">
        <f>SUM(J9:K9)</f>
        <v>18801533.259088002</v>
      </c>
      <c r="N9" s="26">
        <f>J9+L9</f>
        <v>14804585.078261333</v>
      </c>
      <c r="O9" s="21">
        <f>I9*2.5</f>
        <v>3600027.9507600004</v>
      </c>
      <c r="P9" s="21">
        <f>D38</f>
        <v>15921510.89848</v>
      </c>
      <c r="Q9" s="21">
        <f>(D44/1.5)+D45</f>
        <v>11924562.717653332</v>
      </c>
      <c r="R9" s="27">
        <f>SUM(O9:P9)</f>
        <v>19521538.849240001</v>
      </c>
      <c r="S9" s="27">
        <f>O9+Q9</f>
        <v>15524590.668413334</v>
      </c>
      <c r="T9" s="22">
        <f>I9*3.5</f>
        <v>5040039.1310640005</v>
      </c>
      <c r="U9" s="22">
        <f>D38</f>
        <v>15921510.89848</v>
      </c>
      <c r="V9" s="22">
        <f>(D44/1.5)+D45</f>
        <v>11924562.717653332</v>
      </c>
      <c r="W9" s="28">
        <f>SUM(T9:U9)</f>
        <v>20961550.029544</v>
      </c>
      <c r="X9" s="28">
        <f>T9+V9</f>
        <v>16964601.848717332</v>
      </c>
      <c r="Y9" s="23">
        <f>I9*4.5</f>
        <v>6480050.3113680007</v>
      </c>
      <c r="Z9" s="23">
        <f>D38</f>
        <v>15921510.89848</v>
      </c>
      <c r="AA9" s="23">
        <f>(D44/1.5)+D45</f>
        <v>11924562.717653332</v>
      </c>
      <c r="AB9" s="29">
        <f>SUM(Y9:Z9)</f>
        <v>22401561.209848002</v>
      </c>
      <c r="AC9" s="29">
        <f>Y9+AA9</f>
        <v>18404613.029021334</v>
      </c>
      <c r="AD9" s="24">
        <f>I9*5</f>
        <v>7200055.9015200008</v>
      </c>
      <c r="AE9" s="24">
        <f>D38</f>
        <v>15921510.89848</v>
      </c>
      <c r="AF9" s="24">
        <f>(D44/1.5)+D45</f>
        <v>11924562.717653332</v>
      </c>
      <c r="AG9" s="57">
        <f>SUM(AD9:AE9)</f>
        <v>23121566.800000001</v>
      </c>
      <c r="AH9" s="30">
        <f>AD9+AF9</f>
        <v>19124618.619173333</v>
      </c>
      <c r="AI9">
        <f>AH9/AG9*100-100</f>
        <v>-17.286666666666676</v>
      </c>
    </row>
    <row r="10" spans="2:35" ht="15" thickBot="1">
      <c r="B10" s="73" t="s">
        <v>13</v>
      </c>
      <c r="C10" s="73">
        <v>0.05</v>
      </c>
      <c r="D10" s="75">
        <f>D5*C10/100</f>
        <v>11560.7834</v>
      </c>
      <c r="E10" s="5"/>
      <c r="F10" s="6"/>
      <c r="G10" s="25" t="s">
        <v>4</v>
      </c>
      <c r="H10" s="19"/>
      <c r="I10" s="19"/>
      <c r="J10" s="20">
        <f>J9*2</f>
        <v>5760044.7212160006</v>
      </c>
      <c r="K10" s="20">
        <f>(K9-D9-D10)*2+(D9+D10)</f>
        <v>31237236.746799998</v>
      </c>
      <c r="L10" s="20">
        <f>(L9-D9-D10)*2+(D9+D10)</f>
        <v>23243340.385146663</v>
      </c>
      <c r="M10" s="26">
        <f>SUM(J10:K10)</f>
        <v>36997281.468015999</v>
      </c>
      <c r="N10" s="26">
        <f>J10+L10</f>
        <v>29003385.106362663</v>
      </c>
      <c r="O10" s="21">
        <f>O9*2</f>
        <v>7200055.9015200008</v>
      </c>
      <c r="P10" s="21">
        <f>(P9-D9-D10)*2+(D9+D10)</f>
        <v>31237236.746799998</v>
      </c>
      <c r="Q10" s="21">
        <f>(Q9-D9-D10)*2+(D9+D10)</f>
        <v>23243340.385146663</v>
      </c>
      <c r="R10" s="27">
        <f>SUM(O10:P10)</f>
        <v>38437292.648319997</v>
      </c>
      <c r="S10" s="27">
        <f>O10+Q10</f>
        <v>30443396.286666662</v>
      </c>
      <c r="T10" s="22">
        <f>T9*2</f>
        <v>10080078.262128001</v>
      </c>
      <c r="U10" s="22">
        <f>(U9-D9-D10)*2+(D9+D10)</f>
        <v>31237236.746799998</v>
      </c>
      <c r="V10" s="22">
        <f>(V9-D9-D10)*2+(D9+D10)</f>
        <v>23243340.385146663</v>
      </c>
      <c r="W10" s="28">
        <f>SUM(T10:U10)</f>
        <v>41317315.008928001</v>
      </c>
      <c r="X10" s="28">
        <f>T10+V10</f>
        <v>33323418.647274666</v>
      </c>
      <c r="Y10" s="23">
        <f>Y9*2</f>
        <v>12960100.622736001</v>
      </c>
      <c r="Z10" s="23">
        <f>(Z9-D9-D10)*2+(D9+D10)</f>
        <v>31237236.746799998</v>
      </c>
      <c r="AA10" s="23">
        <f>(AA9-D9-D10)*2+(D9+D10)</f>
        <v>23243340.385146663</v>
      </c>
      <c r="AB10" s="29">
        <f>SUM(Y10:Z10)</f>
        <v>44197337.369535998</v>
      </c>
      <c r="AC10" s="29">
        <f>Y10+AA10</f>
        <v>36203441.007882662</v>
      </c>
      <c r="AD10" s="24">
        <f>AD9*2</f>
        <v>14400111.803040002</v>
      </c>
      <c r="AE10" s="24">
        <f>(AE9-D9-D10)*2+(D9+D10)</f>
        <v>31237236.746799998</v>
      </c>
      <c r="AF10" s="24">
        <f>(AF9-D9-D10)*2+(D9+D10)</f>
        <v>23243340.385146663</v>
      </c>
      <c r="AG10" s="30">
        <f>SUM(AD10:AE10)</f>
        <v>45637348.549840003</v>
      </c>
      <c r="AH10" s="30">
        <f>AD10+AF10</f>
        <v>37643452.18818666</v>
      </c>
    </row>
    <row r="11" spans="2:35" ht="15" thickBot="1">
      <c r="B11" s="41" t="s">
        <v>14</v>
      </c>
      <c r="C11" s="41">
        <v>0</v>
      </c>
      <c r="D11" s="42">
        <f>D5*C11/100</f>
        <v>0</v>
      </c>
      <c r="E11" s="5"/>
      <c r="F11" s="6"/>
      <c r="G11" s="25" t="s">
        <v>5</v>
      </c>
      <c r="H11" s="19"/>
      <c r="I11" s="19"/>
      <c r="J11" s="20">
        <f>J9*3</f>
        <v>8640067.0818240009</v>
      </c>
      <c r="K11" s="20">
        <f>(K9-D9-D10)*3+(D9+D10)</f>
        <v>46552962.595119998</v>
      </c>
      <c r="L11" s="20">
        <f>(L9-D9-D10)*3+(D9+D10)</f>
        <v>34562118.052639998</v>
      </c>
      <c r="M11" s="26">
        <f>SUM(J11:K11)</f>
        <v>55193029.676944003</v>
      </c>
      <c r="N11" s="26">
        <f>J11+L11</f>
        <v>43202185.134463996</v>
      </c>
      <c r="O11" s="21">
        <f>O9*3</f>
        <v>10800083.852280002</v>
      </c>
      <c r="P11" s="21">
        <f>(P9-D9-D10)*3+(D9+D10)</f>
        <v>46552962.595119998</v>
      </c>
      <c r="Q11" s="21">
        <f>(Q9-D9-D10)*3+(D9+D10)</f>
        <v>34562118.052639998</v>
      </c>
      <c r="R11" s="27">
        <f>SUM(O11:P11)</f>
        <v>57353046.447400004</v>
      </c>
      <c r="S11" s="27">
        <f>O11+Q11</f>
        <v>45362201.904919997</v>
      </c>
      <c r="T11" s="22">
        <f>T9*3</f>
        <v>15120117.393192001</v>
      </c>
      <c r="U11" s="22">
        <f>(U9-D9-D10)*3+(D9+D10)</f>
        <v>46552962.595119998</v>
      </c>
      <c r="V11" s="22">
        <f>(V9-D9-D10)*3+(D9+D10)</f>
        <v>34562118.052639998</v>
      </c>
      <c r="W11" s="28">
        <f>SUM(T11:U11)</f>
        <v>61673079.988311999</v>
      </c>
      <c r="X11" s="28">
        <f>T11+V11</f>
        <v>49682235.445831999</v>
      </c>
      <c r="Y11" s="23">
        <f>Y9*3</f>
        <v>19440150.934104003</v>
      </c>
      <c r="Z11" s="23">
        <f>(Z9-D9-D10)*3+(D9+D10)</f>
        <v>46552962.595119998</v>
      </c>
      <c r="AA11" s="23">
        <f>(AA9-D9-D10)*3+(D9+D10)</f>
        <v>34562118.052639998</v>
      </c>
      <c r="AB11" s="29">
        <f>SUM(Y11:Z11)</f>
        <v>65993113.529224001</v>
      </c>
      <c r="AC11" s="29">
        <f>Y11+AA11</f>
        <v>54002268.986744002</v>
      </c>
      <c r="AD11" s="24">
        <f>AD9*3</f>
        <v>21600167.704560004</v>
      </c>
      <c r="AE11" s="24">
        <f>(AE9-D9-D10)*3+(D9+D10)</f>
        <v>46552962.595119998</v>
      </c>
      <c r="AF11" s="24">
        <f>(AF9-D9-D10)*3+(D9+D10)</f>
        <v>34562118.052639998</v>
      </c>
      <c r="AG11" s="30">
        <f>SUM(AD11:AE11)</f>
        <v>68153130.299679995</v>
      </c>
      <c r="AH11" s="30">
        <f>AD11+AF11</f>
        <v>56162285.757200003</v>
      </c>
    </row>
    <row r="12" spans="2:35" ht="15" thickBot="1">
      <c r="B12" s="41" t="s">
        <v>15</v>
      </c>
      <c r="C12" s="41">
        <v>0</v>
      </c>
      <c r="D12" s="42">
        <f>D5*C12/100</f>
        <v>0</v>
      </c>
      <c r="E12" s="5"/>
      <c r="F12" s="6"/>
      <c r="G12" s="25" t="s">
        <v>6</v>
      </c>
      <c r="H12" s="19"/>
      <c r="I12" s="19"/>
      <c r="J12" s="20">
        <f>J9*4</f>
        <v>11520089.442432001</v>
      </c>
      <c r="K12" s="20">
        <f>(K9-D9-D10)*4+(D9+D10)</f>
        <v>61868688.443439998</v>
      </c>
      <c r="L12" s="20">
        <f>(L9-D9-D10)*4+(D9+D10)</f>
        <v>45880895.720133327</v>
      </c>
      <c r="M12" s="26">
        <f>SUM(J12:K12)</f>
        <v>73388777.885872006</v>
      </c>
      <c r="N12" s="26">
        <f>J12+L12</f>
        <v>57400985.162565328</v>
      </c>
      <c r="O12" s="21">
        <f>O9*4</f>
        <v>14400111.803040002</v>
      </c>
      <c r="P12" s="21">
        <f>(P9-D9-D10)*4+(D9+D10)</f>
        <v>61868688.443439998</v>
      </c>
      <c r="Q12" s="21">
        <f>(Q9-D9-D10)*4+(D9+D10)</f>
        <v>45880895.720133327</v>
      </c>
      <c r="R12" s="27">
        <f>SUM(O12:P12)</f>
        <v>76268800.246480003</v>
      </c>
      <c r="S12" s="27">
        <f>O12+Q12</f>
        <v>60281007.523173332</v>
      </c>
      <c r="T12" s="22">
        <f>T9*4</f>
        <v>20160156.524256002</v>
      </c>
      <c r="U12" s="22">
        <f>(U9-D9-D10)*4+(D9+D10)</f>
        <v>61868688.443439998</v>
      </c>
      <c r="V12" s="22">
        <f>(V9-D9-D10)*4+(D9+D10)</f>
        <v>45880895.720133327</v>
      </c>
      <c r="W12" s="28">
        <f>SUM(T12:U12)</f>
        <v>82028844.967695996</v>
      </c>
      <c r="X12" s="28">
        <f>T12+V12</f>
        <v>66041052.244389325</v>
      </c>
      <c r="Y12" s="23">
        <f>Y9*4</f>
        <v>25920201.245472003</v>
      </c>
      <c r="Z12" s="23">
        <f>(Z9-D9-D10)*4+(D9+D10)</f>
        <v>61868688.443439998</v>
      </c>
      <c r="AA12" s="23">
        <f>(AA9-D9-D10)*4+(D9+D10)</f>
        <v>45880895.720133327</v>
      </c>
      <c r="AB12" s="29">
        <f>SUM(Y12:Z12)</f>
        <v>87788889.688912004</v>
      </c>
      <c r="AC12" s="29">
        <f>Y12+AA12</f>
        <v>71801096.965605333</v>
      </c>
      <c r="AD12" s="24">
        <f>AD9*4</f>
        <v>28800223.606080003</v>
      </c>
      <c r="AE12" s="24">
        <f>(AE9-D9-D10)*4+(D9+D10)</f>
        <v>61868688.443439998</v>
      </c>
      <c r="AF12" s="24">
        <f>(AF9-D9-D10)*4+(D9+D10)</f>
        <v>45880895.720133327</v>
      </c>
      <c r="AG12" s="30">
        <f>SUM(AD12:AE12)</f>
        <v>90668912.049520001</v>
      </c>
      <c r="AH12" s="30">
        <f>AD12+AF12</f>
        <v>74681119.32621333</v>
      </c>
    </row>
    <row r="13" spans="2:35" ht="15" thickBot="1">
      <c r="B13" s="41" t="s">
        <v>16</v>
      </c>
      <c r="C13" s="41">
        <v>0.24</v>
      </c>
      <c r="D13" s="42">
        <f>D5*C13/100</f>
        <v>55491.760319999994</v>
      </c>
      <c r="E13" s="5"/>
      <c r="F13" s="5"/>
      <c r="G13" s="25" t="s">
        <v>7</v>
      </c>
      <c r="H13" s="19"/>
      <c r="I13" s="19"/>
      <c r="J13" s="20">
        <f>J9*5</f>
        <v>14400111.803040002</v>
      </c>
      <c r="K13" s="20">
        <f>(K9-D9-D10)*5+(D9+D10)</f>
        <v>77184414.291760013</v>
      </c>
      <c r="L13" s="20">
        <f>(L9-D9-D10)*5+(D9+D10)</f>
        <v>57199673.387626655</v>
      </c>
      <c r="M13" s="26">
        <f>SUM(J13:K13)</f>
        <v>91584526.09480001</v>
      </c>
      <c r="N13" s="26">
        <f>J13+L13</f>
        <v>71599785.190666661</v>
      </c>
      <c r="O13" s="21">
        <f>O9*5</f>
        <v>18000139.753800001</v>
      </c>
      <c r="P13" s="21">
        <f>(P9-D9-D10)*5+(D9+D10)</f>
        <v>77184414.291760013</v>
      </c>
      <c r="Q13" s="21">
        <f>(Q9-D9-D10)*5+(D9+D10)</f>
        <v>57199673.387626655</v>
      </c>
      <c r="R13" s="27">
        <f>SUM(O13:P13)</f>
        <v>95184554.045560017</v>
      </c>
      <c r="S13" s="27">
        <f>O13+Q13</f>
        <v>75199813.141426653</v>
      </c>
      <c r="T13" s="22">
        <f>T9*5</f>
        <v>25200195.655320004</v>
      </c>
      <c r="U13" s="22">
        <f>(U9-D9-D10)*5+(D9+D10)</f>
        <v>77184414.291760013</v>
      </c>
      <c r="V13" s="22">
        <f>(V9-D9-D10)*5+(D9+D10)</f>
        <v>57199673.387626655</v>
      </c>
      <c r="W13" s="28">
        <f>SUM(T13:U13)</f>
        <v>102384609.94708002</v>
      </c>
      <c r="X13" s="28">
        <f>T13+V13</f>
        <v>82399869.042946666</v>
      </c>
      <c r="Y13" s="23">
        <f>Y9*5</f>
        <v>32400251.556840003</v>
      </c>
      <c r="Z13" s="23">
        <f>(Z9-D9-D10)*5+(D9+D10)</f>
        <v>77184414.291760013</v>
      </c>
      <c r="AA13" s="23">
        <f>(AA9-D9-D10)*5+(D9+D10)</f>
        <v>57199673.387626655</v>
      </c>
      <c r="AB13" s="29">
        <f>SUM(Y13:Z13)</f>
        <v>109584665.84860002</v>
      </c>
      <c r="AC13" s="29">
        <f>Y13+AA13</f>
        <v>89599924.94446665</v>
      </c>
      <c r="AD13" s="24">
        <f>AD9*5</f>
        <v>36000279.507600002</v>
      </c>
      <c r="AE13" s="24">
        <f>(AE9-D9-D10)*5+(D9+D10)</f>
        <v>77184414.291760013</v>
      </c>
      <c r="AF13" s="24">
        <f>(AF9-D9-D10)*5+(D9+D10)</f>
        <v>57199673.387626655</v>
      </c>
      <c r="AG13" s="30">
        <f>SUM(AD13:AE13)</f>
        <v>113184693.79936001</v>
      </c>
      <c r="AH13" s="30">
        <f>AD13+AF13</f>
        <v>93199952.895226657</v>
      </c>
    </row>
    <row r="14" spans="2:35" ht="15" thickBot="1">
      <c r="B14" s="43" t="s">
        <v>17</v>
      </c>
      <c r="C14" s="43">
        <v>4.38</v>
      </c>
      <c r="D14" s="44">
        <f>D5*C14/100</f>
        <v>1012724.6258400001</v>
      </c>
      <c r="E14" s="8"/>
      <c r="F14" s="9"/>
      <c r="G14" s="25"/>
      <c r="H14" s="19"/>
      <c r="I14" s="19"/>
      <c r="J14" s="20"/>
      <c r="K14" s="20"/>
      <c r="L14" s="20"/>
      <c r="M14" s="26"/>
      <c r="N14" s="26"/>
      <c r="O14" s="21"/>
      <c r="P14" s="21"/>
      <c r="Q14" s="21"/>
      <c r="R14" s="27"/>
      <c r="S14" s="27"/>
      <c r="T14" s="22"/>
      <c r="U14" s="22"/>
      <c r="V14" s="22"/>
      <c r="W14" s="28"/>
      <c r="X14" s="28"/>
      <c r="Y14" s="23"/>
      <c r="Z14" s="23"/>
      <c r="AA14" s="23"/>
      <c r="AB14" s="29"/>
      <c r="AC14" s="29"/>
      <c r="AD14" s="24"/>
      <c r="AE14" s="24"/>
      <c r="AF14" s="24"/>
      <c r="AG14" s="30"/>
      <c r="AH14" s="30"/>
    </row>
    <row r="15" spans="2:35" ht="15" thickBot="1">
      <c r="B15" s="41" t="s">
        <v>18</v>
      </c>
      <c r="C15" s="41">
        <v>1.77</v>
      </c>
      <c r="D15" s="42">
        <f>D5*C15/100</f>
        <v>409251.73236000002</v>
      </c>
      <c r="E15" s="8"/>
      <c r="F15" s="9"/>
    </row>
    <row r="16" spans="2:35" ht="15.75" thickBot="1">
      <c r="B16" s="43" t="s">
        <v>19</v>
      </c>
      <c r="C16" s="43">
        <v>16.87</v>
      </c>
      <c r="D16" s="44">
        <f>D5*C16/100</f>
        <v>3900608.31916</v>
      </c>
      <c r="E16" s="8"/>
      <c r="F16" s="9"/>
      <c r="G16" t="s">
        <v>67</v>
      </c>
      <c r="M16" s="32"/>
      <c r="N16" s="32"/>
      <c r="O16" s="32"/>
    </row>
    <row r="17" spans="2:32" ht="15.75" thickBot="1">
      <c r="B17" s="43" t="s">
        <v>20</v>
      </c>
      <c r="C17" s="43">
        <v>0.81</v>
      </c>
      <c r="D17" s="44">
        <f>D5*C17/100</f>
        <v>187284.69108000002</v>
      </c>
      <c r="E17" s="8"/>
      <c r="F17" s="9"/>
      <c r="G17" t="s">
        <v>71</v>
      </c>
    </row>
    <row r="18" spans="2:32" ht="15.75" thickBot="1">
      <c r="B18" s="45" t="s">
        <v>21</v>
      </c>
      <c r="C18" s="45">
        <v>0.05</v>
      </c>
      <c r="D18" s="46">
        <f>D5*C18/100</f>
        <v>11560.7834</v>
      </c>
      <c r="E18" s="8"/>
      <c r="F18" s="9"/>
      <c r="G18" t="s">
        <v>84</v>
      </c>
    </row>
    <row r="19" spans="2:32" ht="15.75" thickBot="1">
      <c r="B19" s="45" t="s">
        <v>60</v>
      </c>
      <c r="C19" s="45">
        <v>0</v>
      </c>
      <c r="D19" s="46">
        <f>D5*C19/100</f>
        <v>0</v>
      </c>
      <c r="E19" s="8"/>
      <c r="F19" s="9"/>
      <c r="G19" s="31" t="s">
        <v>68</v>
      </c>
      <c r="H19" s="31"/>
      <c r="I19" s="31"/>
      <c r="J19" s="31"/>
      <c r="AA19" s="37"/>
      <c r="AB19" s="37"/>
      <c r="AC19" s="37"/>
      <c r="AD19" s="37"/>
      <c r="AE19" s="37"/>
      <c r="AF19" s="37"/>
    </row>
    <row r="20" spans="2:32" ht="15.75" thickBot="1">
      <c r="B20" s="45" t="s">
        <v>23</v>
      </c>
      <c r="C20" s="45">
        <v>1.95</v>
      </c>
      <c r="D20" s="46">
        <f>D5*C20/100</f>
        <v>450870.5526</v>
      </c>
      <c r="E20" s="8"/>
      <c r="F20" s="9"/>
      <c r="G20" s="37" t="s">
        <v>69</v>
      </c>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row>
    <row r="21" spans="2:32" ht="15" thickBot="1">
      <c r="B21" s="45" t="s">
        <v>24</v>
      </c>
      <c r="C21" s="45">
        <v>0.06</v>
      </c>
      <c r="D21" s="46">
        <f>D5*C21/100</f>
        <v>13872.940079999998</v>
      </c>
      <c r="E21" s="8"/>
      <c r="F21" s="9"/>
      <c r="G21" t="s">
        <v>47</v>
      </c>
      <c r="P21" s="37"/>
      <c r="Q21" s="37"/>
      <c r="R21" s="37"/>
      <c r="S21" s="37"/>
      <c r="T21" s="37"/>
      <c r="U21" s="37"/>
      <c r="V21" s="37"/>
      <c r="W21" s="37"/>
      <c r="X21" s="37"/>
      <c r="Y21" s="37"/>
      <c r="Z21" s="37"/>
    </row>
    <row r="22" spans="2:32" ht="15.75" thickBot="1">
      <c r="B22" s="45" t="s">
        <v>25</v>
      </c>
      <c r="C22" s="45">
        <v>4.79</v>
      </c>
      <c r="D22" s="46">
        <f>D5*C22/100</f>
        <v>1107523.04972</v>
      </c>
      <c r="E22" s="8"/>
      <c r="F22" s="9"/>
      <c r="G22" t="s">
        <v>70</v>
      </c>
    </row>
    <row r="23" spans="2:32" ht="15" thickBot="1">
      <c r="B23" s="45" t="s">
        <v>26</v>
      </c>
      <c r="C23" s="45">
        <v>44.42</v>
      </c>
      <c r="D23" s="46">
        <f>D5*C23/100</f>
        <v>10270599.97256</v>
      </c>
      <c r="E23" s="8"/>
      <c r="F23" s="9"/>
    </row>
    <row r="24" spans="2:32" ht="15" thickBot="1">
      <c r="B24" s="41" t="s">
        <v>27</v>
      </c>
      <c r="C24" s="47">
        <v>0.16</v>
      </c>
      <c r="D24" s="42">
        <f>D5*C24/100</f>
        <v>36994.506880000001</v>
      </c>
      <c r="E24" s="8"/>
      <c r="F24" s="9"/>
    </row>
    <row r="25" spans="2:32" ht="15" thickBot="1">
      <c r="B25" s="43" t="s">
        <v>28</v>
      </c>
      <c r="C25" s="43">
        <v>9.06</v>
      </c>
      <c r="D25" s="44">
        <f>D5*C25/100</f>
        <v>2094813.95208</v>
      </c>
      <c r="E25" s="8"/>
      <c r="F25" s="9"/>
    </row>
    <row r="26" spans="2:32" ht="15" thickBot="1">
      <c r="B26" s="45" t="s">
        <v>29</v>
      </c>
      <c r="C26" s="45">
        <v>0</v>
      </c>
      <c r="D26" s="46">
        <f>D5*C26/100</f>
        <v>0</v>
      </c>
      <c r="E26" s="8"/>
      <c r="F26" s="9"/>
    </row>
    <row r="27" spans="2:32" ht="15" thickBot="1">
      <c r="B27" s="45" t="s">
        <v>30</v>
      </c>
      <c r="C27" s="45">
        <v>0</v>
      </c>
      <c r="D27" s="46">
        <f>D5*C27/100</f>
        <v>0</v>
      </c>
      <c r="E27" s="8"/>
      <c r="F27" s="9"/>
    </row>
    <row r="28" spans="2:32" ht="15" thickBot="1">
      <c r="B28" s="45" t="s">
        <v>31</v>
      </c>
      <c r="C28" s="45">
        <v>0.2</v>
      </c>
      <c r="D28" s="46">
        <f>D5*C28/100</f>
        <v>46243.133600000001</v>
      </c>
      <c r="E28" s="8"/>
      <c r="F28" s="9"/>
    </row>
    <row r="29" spans="2:32" ht="15" thickBot="1">
      <c r="B29" s="45" t="s">
        <v>32</v>
      </c>
      <c r="C29" s="45">
        <v>0.39</v>
      </c>
      <c r="D29" s="46">
        <f>D5*C29/100</f>
        <v>90174.110520000017</v>
      </c>
      <c r="E29" s="81"/>
      <c r="F29" s="82"/>
      <c r="G29" s="36"/>
      <c r="H29" s="36"/>
      <c r="I29" s="36"/>
    </row>
    <row r="30" spans="2:32" ht="15" thickBot="1">
      <c r="B30" s="41" t="s">
        <v>33</v>
      </c>
      <c r="C30" s="47">
        <v>0</v>
      </c>
      <c r="D30" s="42">
        <f>D5*C30/100</f>
        <v>0</v>
      </c>
      <c r="E30" s="81"/>
      <c r="F30" s="83"/>
      <c r="G30" s="36"/>
      <c r="H30" s="36"/>
      <c r="I30" s="36"/>
    </row>
    <row r="31" spans="2:32" ht="15" thickBot="1">
      <c r="B31" s="41" t="s">
        <v>34</v>
      </c>
      <c r="C31" s="47">
        <v>12.21</v>
      </c>
      <c r="D31" s="42">
        <f>D5*C31/100</f>
        <v>2823143.3062800001</v>
      </c>
      <c r="E31" s="81"/>
      <c r="F31" s="84"/>
      <c r="G31" s="36"/>
      <c r="H31" s="36"/>
      <c r="I31" s="36"/>
    </row>
    <row r="32" spans="2:32" ht="15" thickBot="1">
      <c r="B32" s="43" t="s">
        <v>35</v>
      </c>
      <c r="C32" s="43">
        <v>0.02</v>
      </c>
      <c r="D32" s="44">
        <f>D5*C32/100</f>
        <v>4624.3133600000001</v>
      </c>
      <c r="E32" s="81"/>
      <c r="F32" s="81"/>
      <c r="G32" s="36"/>
      <c r="H32" s="36"/>
      <c r="I32" s="36"/>
    </row>
    <row r="33" spans="2:9" ht="15" thickBot="1">
      <c r="B33" s="47"/>
      <c r="C33" s="41"/>
      <c r="D33" s="42"/>
      <c r="E33" s="85"/>
      <c r="F33" s="81"/>
      <c r="G33" s="36"/>
      <c r="H33" s="36"/>
      <c r="I33" s="36"/>
    </row>
    <row r="34" spans="2:9" ht="15.75" thickBot="1">
      <c r="B34" s="41" t="s">
        <v>8</v>
      </c>
      <c r="C34" s="41">
        <f>SUM(C9:C33)</f>
        <v>100.00000000000001</v>
      </c>
      <c r="D34" s="48">
        <f>SUM(D9:D33)</f>
        <v>23121566.799999997</v>
      </c>
      <c r="E34" s="86"/>
      <c r="F34" s="85"/>
      <c r="G34" s="36"/>
      <c r="H34" s="36"/>
      <c r="I34" s="36"/>
    </row>
    <row r="35" spans="2:9" ht="15" thickBot="1">
      <c r="B35" s="41"/>
      <c r="C35" s="41"/>
      <c r="D35" s="41"/>
      <c r="E35" s="36"/>
      <c r="F35" s="36"/>
      <c r="G35" s="36"/>
      <c r="H35" s="36"/>
      <c r="I35" s="36"/>
    </row>
    <row r="36" spans="2:9" ht="15" thickBot="1">
      <c r="B36" s="41" t="s">
        <v>38</v>
      </c>
      <c r="C36" s="41"/>
      <c r="D36" s="41"/>
      <c r="E36" s="36"/>
      <c r="F36" s="36"/>
      <c r="G36" s="36"/>
      <c r="H36" s="36"/>
      <c r="I36" s="36"/>
    </row>
    <row r="37" spans="2:9" ht="15" thickBot="1">
      <c r="B37" s="43" t="s">
        <v>39</v>
      </c>
      <c r="C37" s="43"/>
      <c r="D37" s="44">
        <f>D14+D16+D17+D25+D32</f>
        <v>7200055.9015200008</v>
      </c>
      <c r="E37" s="85"/>
      <c r="F37" s="36"/>
      <c r="G37" s="36"/>
      <c r="H37" s="36"/>
      <c r="I37" s="36"/>
    </row>
    <row r="38" spans="2:9" ht="15" thickBot="1">
      <c r="B38" s="41" t="s">
        <v>40</v>
      </c>
      <c r="C38" s="41"/>
      <c r="D38" s="42">
        <f>D9+D10+D11+D12+D13+D15+D18+D19+D20+D21+D22+D23+D24+D26+D27+D28+D29+D30+D31</f>
        <v>15921510.89848</v>
      </c>
      <c r="E38" s="85"/>
      <c r="F38" s="36"/>
      <c r="G38" s="36"/>
      <c r="H38" s="36"/>
      <c r="I38" s="36"/>
    </row>
    <row r="39" spans="2:9" ht="15.75" thickBot="1">
      <c r="B39" s="41" t="s">
        <v>8</v>
      </c>
      <c r="C39" s="41"/>
      <c r="D39" s="48">
        <f>SUM(D37:D38)</f>
        <v>23121566.800000001</v>
      </c>
      <c r="E39" s="86"/>
      <c r="F39" s="36"/>
      <c r="G39" s="36"/>
      <c r="H39" s="36"/>
      <c r="I39" s="36"/>
    </row>
    <row r="40" spans="2:9" ht="15.75" thickBot="1">
      <c r="B40" s="41"/>
      <c r="C40" s="41"/>
      <c r="D40" s="48"/>
      <c r="E40" s="86"/>
      <c r="F40" s="36"/>
      <c r="G40" s="36"/>
      <c r="H40" s="36"/>
      <c r="I40" s="36"/>
    </row>
    <row r="41" spans="2:9" ht="15.75" thickBot="1">
      <c r="B41" s="41"/>
      <c r="C41" s="41"/>
      <c r="D41" s="48"/>
      <c r="E41" s="86"/>
      <c r="F41" s="36"/>
      <c r="G41" s="36"/>
      <c r="H41" s="36"/>
      <c r="I41" s="36"/>
    </row>
    <row r="42" spans="2:9" ht="15.75" thickBot="1">
      <c r="B42" s="41"/>
      <c r="C42" s="48" t="s">
        <v>64</v>
      </c>
      <c r="D42" s="48" t="s">
        <v>65</v>
      </c>
      <c r="E42" s="86"/>
      <c r="F42" s="87"/>
      <c r="G42" s="36"/>
      <c r="H42" s="36"/>
      <c r="I42" s="36"/>
    </row>
    <row r="43" spans="2:9" ht="29.25" thickBot="1">
      <c r="B43" s="58" t="s">
        <v>59</v>
      </c>
      <c r="C43" s="51">
        <f>D43/D34*100</f>
        <v>31.140000000000008</v>
      </c>
      <c r="D43" s="49">
        <f>D14+D16+D17+D25+D32</f>
        <v>7200055.9015200008</v>
      </c>
      <c r="E43" s="86"/>
      <c r="F43" s="88"/>
      <c r="G43" s="36"/>
      <c r="H43" s="89"/>
      <c r="I43" s="36"/>
    </row>
    <row r="44" spans="2:9" ht="15.75" thickBot="1">
      <c r="B44" s="59" t="s">
        <v>61</v>
      </c>
      <c r="C44" s="55">
        <f>D44/D34*100</f>
        <v>51.860000000000007</v>
      </c>
      <c r="D44" s="56">
        <f>D18+D19+D20+D21+D22+D23+D26+D27+D28+D29</f>
        <v>11990844.542479999</v>
      </c>
      <c r="E44" s="86"/>
      <c r="F44" s="88"/>
      <c r="G44" s="36"/>
      <c r="H44" s="89"/>
      <c r="I44" s="36"/>
    </row>
    <row r="45" spans="2:9" ht="15.75" thickBot="1">
      <c r="B45" s="52" t="s">
        <v>62</v>
      </c>
      <c r="C45" s="53">
        <f>D45/D34*100</f>
        <v>17.000000000000004</v>
      </c>
      <c r="D45" s="54">
        <f>D13+D15+D24+D30+D31+D9+D10+D11+D12</f>
        <v>3930666.3560000001</v>
      </c>
      <c r="E45" s="86"/>
      <c r="F45" s="88"/>
      <c r="G45" s="36"/>
      <c r="H45" s="89"/>
      <c r="I45" s="36"/>
    </row>
    <row r="46" spans="2:9" ht="15.75" thickTop="1">
      <c r="C46">
        <f>SUM(C43:C45)</f>
        <v>100.00000000000001</v>
      </c>
      <c r="D46" s="10">
        <f>SUM(D43:D45)</f>
        <v>23121566.799999997</v>
      </c>
      <c r="E46" s="86"/>
      <c r="F46" s="88"/>
      <c r="G46" s="36"/>
      <c r="H46" s="89"/>
      <c r="I46" s="36"/>
    </row>
    <row r="47" spans="2:9" ht="15">
      <c r="D47" s="10"/>
      <c r="E47" s="10"/>
    </row>
  </sheetData>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A34" workbookViewId="0">
      <selection activeCell="B88" sqref="B88"/>
    </sheetView>
  </sheetViews>
  <sheetFormatPr defaultRowHeight="14.25"/>
  <cols>
    <col min="2" max="2" width="35" customWidth="1"/>
    <col min="4" max="4" width="12.375" customWidth="1"/>
  </cols>
  <sheetData>
    <row r="2" spans="2:35">
      <c r="B2" t="s">
        <v>179</v>
      </c>
    </row>
    <row r="3" spans="2:35" ht="15.75" thickBot="1">
      <c r="B3" s="31" t="s">
        <v>10</v>
      </c>
      <c r="C3" s="4"/>
    </row>
    <row r="4" spans="2:35" ht="16.5" thickTop="1" thickBot="1">
      <c r="B4" s="38" t="s">
        <v>9</v>
      </c>
      <c r="C4" s="39">
        <v>1</v>
      </c>
      <c r="D4" s="40">
        <v>6480182.0700000003</v>
      </c>
      <c r="E4" s="10"/>
      <c r="F4" s="6"/>
    </row>
    <row r="5" spans="2:35" ht="15" thickBot="1">
      <c r="B5" s="41" t="s">
        <v>12</v>
      </c>
      <c r="C5" s="103"/>
      <c r="D5" s="104"/>
      <c r="E5" s="5"/>
      <c r="F5" s="6"/>
      <c r="G5" t="s">
        <v>180</v>
      </c>
    </row>
    <row r="6" spans="2:35" ht="72.75" thickBot="1">
      <c r="B6" s="41"/>
      <c r="C6" s="103"/>
      <c r="D6" s="104"/>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103"/>
      <c r="D7" s="104"/>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101">
        <v>3.08</v>
      </c>
      <c r="D8" s="102">
        <f>D4*C8/100</f>
        <v>199589.60775600001</v>
      </c>
      <c r="E8" s="5"/>
      <c r="F8" s="6"/>
      <c r="G8" s="18"/>
      <c r="H8" s="19">
        <f>D36</f>
        <v>5360406.6083040005</v>
      </c>
      <c r="I8" s="19">
        <f>H8/5</f>
        <v>1072081.3216608001</v>
      </c>
      <c r="J8" s="20">
        <f>I8*2</f>
        <v>2144162.6433216003</v>
      </c>
      <c r="K8" s="20">
        <f>D37</f>
        <v>1119775.4616959998</v>
      </c>
      <c r="L8" s="20">
        <f>(D43/1.5)+D44</f>
        <v>845663.76013499987</v>
      </c>
      <c r="M8" s="26">
        <f>SUM(J8:K8)</f>
        <v>3263938.1050176001</v>
      </c>
      <c r="N8" s="26">
        <f>J8+L8</f>
        <v>2989826.4034566004</v>
      </c>
      <c r="O8" s="21">
        <f>I8*2.5</f>
        <v>2680203.3041520002</v>
      </c>
      <c r="P8" s="21">
        <f>D37</f>
        <v>1119775.4616959998</v>
      </c>
      <c r="Q8" s="21">
        <f>(D43/1.5)+D44</f>
        <v>845663.76013499987</v>
      </c>
      <c r="R8" s="27">
        <f>SUM(O8:P8)</f>
        <v>3799978.7658480001</v>
      </c>
      <c r="S8" s="27">
        <f>O8+Q8</f>
        <v>3525867.0642870003</v>
      </c>
      <c r="T8" s="22">
        <f>I8*3.5</f>
        <v>3752284.6258128006</v>
      </c>
      <c r="U8" s="22">
        <f>D37</f>
        <v>1119775.4616959998</v>
      </c>
      <c r="V8" s="22">
        <f>(D43/1.5)+D44</f>
        <v>845663.76013499987</v>
      </c>
      <c r="W8" s="28">
        <f>SUM(T8:U8)</f>
        <v>4872060.0875088004</v>
      </c>
      <c r="X8" s="28">
        <f>T8+V8</f>
        <v>4597948.3859478002</v>
      </c>
      <c r="Y8" s="23">
        <f>I8*4.5</f>
        <v>4824365.9474736005</v>
      </c>
      <c r="Z8" s="23">
        <f>D37</f>
        <v>1119775.4616959998</v>
      </c>
      <c r="AA8" s="23">
        <f>(D43/1.5)+D44</f>
        <v>845663.76013499987</v>
      </c>
      <c r="AB8" s="29">
        <f>SUM(Y8:Z8)</f>
        <v>5944141.4091696003</v>
      </c>
      <c r="AC8" s="29">
        <f>Y8+AA8</f>
        <v>5670029.7076086001</v>
      </c>
      <c r="AD8" s="24">
        <f>I8*5</f>
        <v>5360406.6083040005</v>
      </c>
      <c r="AE8" s="24">
        <f>D37</f>
        <v>1119775.4616959998</v>
      </c>
      <c r="AF8" s="24">
        <f>(D43/1.5)+D44</f>
        <v>845663.76013499987</v>
      </c>
      <c r="AG8" s="57">
        <f>SUM(AD8:AE8)</f>
        <v>6480182.0700000003</v>
      </c>
      <c r="AH8" s="30">
        <f>AD8+AF8</f>
        <v>6206070.3684390001</v>
      </c>
      <c r="AI8">
        <f>AH8/AG8*100-100</f>
        <v>-4.230000000000004</v>
      </c>
    </row>
    <row r="9" spans="2:35" ht="15" thickBot="1">
      <c r="B9" s="73" t="s">
        <v>13</v>
      </c>
      <c r="C9" s="101">
        <v>0.02</v>
      </c>
      <c r="D9" s="102">
        <f>D4*C9/100</f>
        <v>1296.0364140000001</v>
      </c>
      <c r="E9" s="5"/>
      <c r="F9" s="6"/>
      <c r="G9" s="25" t="s">
        <v>4</v>
      </c>
      <c r="H9" s="19"/>
      <c r="I9" s="19"/>
      <c r="J9" s="20">
        <f>J8*2</f>
        <v>4288325.2866432006</v>
      </c>
      <c r="K9" s="20">
        <f>(K8-D8-D9)*2+(D8+D9)</f>
        <v>2038665.2792219997</v>
      </c>
      <c r="L9" s="20">
        <f>(L8-D8-D9)*2+(D8+D9)</f>
        <v>1490441.8760999998</v>
      </c>
      <c r="M9" s="26">
        <f>SUM(J9:K9)</f>
        <v>6326990.5658652</v>
      </c>
      <c r="N9" s="26">
        <f>J9+L9</f>
        <v>5778767.1627432005</v>
      </c>
      <c r="O9" s="21">
        <f>O8*2</f>
        <v>5360406.6083040005</v>
      </c>
      <c r="P9" s="21">
        <f>(P8-D8-D9)*2+(D8+D9)</f>
        <v>2038665.2792219997</v>
      </c>
      <c r="Q9" s="21">
        <f>(Q8-D8-D9)*2+(D8+D9)</f>
        <v>1490441.8760999998</v>
      </c>
      <c r="R9" s="27">
        <f>SUM(O9:P9)</f>
        <v>7399071.8875259999</v>
      </c>
      <c r="S9" s="27">
        <f>O9+Q9</f>
        <v>6850848.4844040005</v>
      </c>
      <c r="T9" s="22">
        <f>T8*2</f>
        <v>7504569.2516256012</v>
      </c>
      <c r="U9" s="22">
        <f>(U8-D8-D9)*2+(D8+D9)</f>
        <v>2038665.2792219997</v>
      </c>
      <c r="V9" s="22">
        <f>(V8-D8-D9)*2+(D8+D9)</f>
        <v>1490441.8760999998</v>
      </c>
      <c r="W9" s="28">
        <f>SUM(T9:U9)</f>
        <v>9543234.5308476016</v>
      </c>
      <c r="X9" s="28">
        <f>T9+V9</f>
        <v>8995011.1277256012</v>
      </c>
      <c r="Y9" s="23">
        <f>Y8*2</f>
        <v>9648731.894947201</v>
      </c>
      <c r="Z9" s="23">
        <f>(Z8-D8-D9)*2+(D8+D9)</f>
        <v>2038665.2792219997</v>
      </c>
      <c r="AA9" s="23">
        <f>(AA8-D8-D9)*2+(D8+D9)</f>
        <v>1490441.8760999998</v>
      </c>
      <c r="AB9" s="29">
        <f>SUM(Y9:Z9)</f>
        <v>11687397.174169201</v>
      </c>
      <c r="AC9" s="29">
        <f>Y9+AA9</f>
        <v>11139173.771047201</v>
      </c>
      <c r="AD9" s="24">
        <f>AD8*2</f>
        <v>10720813.216608001</v>
      </c>
      <c r="AE9" s="24">
        <f>(AE8-D8-D9)*2+(D8+D9)</f>
        <v>2038665.2792219997</v>
      </c>
      <c r="AF9" s="24">
        <f>(AF8-D8-D9)*2+(D8+D9)</f>
        <v>1490441.8760999998</v>
      </c>
      <c r="AG9" s="30">
        <f>SUM(AD9:AE9)</f>
        <v>12759478.495830001</v>
      </c>
      <c r="AH9" s="30">
        <f>AD9+AF9</f>
        <v>12211255.092708001</v>
      </c>
    </row>
    <row r="10" spans="2:35" ht="15" thickBot="1">
      <c r="B10" s="41" t="s">
        <v>14</v>
      </c>
      <c r="C10" s="103">
        <v>0</v>
      </c>
      <c r="D10" s="104">
        <f>D4*C10/100</f>
        <v>0</v>
      </c>
      <c r="E10" s="5"/>
      <c r="F10" s="6"/>
      <c r="G10" s="25" t="s">
        <v>5</v>
      </c>
      <c r="H10" s="19"/>
      <c r="I10" s="19"/>
      <c r="J10" s="20">
        <f>J8*3</f>
        <v>6432487.9299648013</v>
      </c>
      <c r="K10" s="20">
        <f>(K8-D8-D9)*3+(D8+D9)</f>
        <v>2957555.096748</v>
      </c>
      <c r="L10" s="20">
        <f>(L8-D8-D9)*3+(D8+D9)</f>
        <v>2135219.9920649999</v>
      </c>
      <c r="M10" s="26">
        <f>SUM(J10:K10)</f>
        <v>9390043.0267128013</v>
      </c>
      <c r="N10" s="26">
        <f>J10+L10</f>
        <v>8567707.9220298007</v>
      </c>
      <c r="O10" s="21">
        <f>O8*3</f>
        <v>8040609.9124560002</v>
      </c>
      <c r="P10" s="21">
        <f>(P8-D8-D9)*3+(D8+D9)</f>
        <v>2957555.096748</v>
      </c>
      <c r="Q10" s="21">
        <f>(Q8-D8-D9)*3+(D8+D9)</f>
        <v>2135219.9920649999</v>
      </c>
      <c r="R10" s="27">
        <f>SUM(O10:P10)</f>
        <v>10998165.009204</v>
      </c>
      <c r="S10" s="27">
        <f>O10+Q10</f>
        <v>10175829.904521</v>
      </c>
      <c r="T10" s="22">
        <f>T8*3</f>
        <v>11256853.877438402</v>
      </c>
      <c r="U10" s="22">
        <f>(U8-D8-D9)*3+(D8+D9)</f>
        <v>2957555.096748</v>
      </c>
      <c r="V10" s="22">
        <f>(V8-D8-D9)*3+(D8+D9)</f>
        <v>2135219.9920649999</v>
      </c>
      <c r="W10" s="28">
        <f>SUM(T10:U10)</f>
        <v>14214408.974186402</v>
      </c>
      <c r="X10" s="28">
        <f>T10+V10</f>
        <v>13392073.869503401</v>
      </c>
      <c r="Y10" s="23">
        <f>Y8*3</f>
        <v>14473097.842420802</v>
      </c>
      <c r="Z10" s="23">
        <f>(Z8-D8-D9)*3+(D8+D9)</f>
        <v>2957555.096748</v>
      </c>
      <c r="AA10" s="23">
        <f>(AA8-D8-D9)*3+(D8+D9)</f>
        <v>2135219.9920649999</v>
      </c>
      <c r="AB10" s="29">
        <f>SUM(Y10:Z10)</f>
        <v>17430652.939168803</v>
      </c>
      <c r="AC10" s="29">
        <f>Y10+AA10</f>
        <v>16608317.834485801</v>
      </c>
      <c r="AD10" s="24">
        <f>AD8*3</f>
        <v>16081219.824912</v>
      </c>
      <c r="AE10" s="24">
        <f>(AE8-D8-D9)*3+(D8+D9)</f>
        <v>2957555.096748</v>
      </c>
      <c r="AF10" s="24">
        <f>(AF8-D8-D9)*3+(D8+D9)</f>
        <v>2135219.9920649999</v>
      </c>
      <c r="AG10" s="30">
        <f>SUM(AD10:AE10)</f>
        <v>19038774.921659999</v>
      </c>
      <c r="AH10" s="30">
        <f>AD10+AF10</f>
        <v>18216439.816977002</v>
      </c>
    </row>
    <row r="11" spans="2:35" ht="15" thickBot="1">
      <c r="B11" s="41" t="s">
        <v>15</v>
      </c>
      <c r="C11" s="103">
        <v>0</v>
      </c>
      <c r="D11" s="104">
        <f>D4*C11/100</f>
        <v>0</v>
      </c>
      <c r="E11" s="5"/>
      <c r="F11" s="6"/>
      <c r="G11" s="25" t="s">
        <v>6</v>
      </c>
      <c r="H11" s="19"/>
      <c r="I11" s="19"/>
      <c r="J11" s="20">
        <f>J8*4</f>
        <v>8576650.5732864011</v>
      </c>
      <c r="K11" s="20">
        <f>(K8-D8-D9)*4+(D8+D9)</f>
        <v>3876444.9142739996</v>
      </c>
      <c r="L11" s="20">
        <f>(L8-D8-D9)*4+(D8+D9)</f>
        <v>2779998.1080299998</v>
      </c>
      <c r="M11" s="26">
        <f>SUM(J11:K11)</f>
        <v>12453095.487560401</v>
      </c>
      <c r="N11" s="26">
        <f>J11+L11</f>
        <v>11356648.681316402</v>
      </c>
      <c r="O11" s="21">
        <f>O8*4</f>
        <v>10720813.216608001</v>
      </c>
      <c r="P11" s="21">
        <f>(P8-D8-D9)*4+(D8+D9)</f>
        <v>3876444.9142739996</v>
      </c>
      <c r="Q11" s="21">
        <f>(Q8-D8-D9)*4+(D8+D9)</f>
        <v>2779998.1080299998</v>
      </c>
      <c r="R11" s="27">
        <f>SUM(O11:P11)</f>
        <v>14597258.130882001</v>
      </c>
      <c r="S11" s="27">
        <f>O11+Q11</f>
        <v>13500811.324638002</v>
      </c>
      <c r="T11" s="22">
        <f>T8*4</f>
        <v>15009138.503251202</v>
      </c>
      <c r="U11" s="22">
        <f>(U8-D8-D9)*4+(D8+D9)</f>
        <v>3876444.9142739996</v>
      </c>
      <c r="V11" s="22">
        <f>(V8-D8-D9)*4+(D8+D9)</f>
        <v>2779998.1080299998</v>
      </c>
      <c r="W11" s="28">
        <f>SUM(T11:U11)</f>
        <v>18885583.417525202</v>
      </c>
      <c r="X11" s="28">
        <f>T11+V11</f>
        <v>17789136.611281201</v>
      </c>
      <c r="Y11" s="23">
        <f>Y8*4</f>
        <v>19297463.789894402</v>
      </c>
      <c r="Z11" s="23">
        <f>(Z8-D8-D9)*4+(D8+D9)</f>
        <v>3876444.9142739996</v>
      </c>
      <c r="AA11" s="23">
        <f>(AA8-D8-D9)*4+(D8+D9)</f>
        <v>2779998.1080299998</v>
      </c>
      <c r="AB11" s="29">
        <f>SUM(Y11:Z11)</f>
        <v>23173908.704168402</v>
      </c>
      <c r="AC11" s="29">
        <f>Y11+AA11</f>
        <v>22077461.897924401</v>
      </c>
      <c r="AD11" s="24">
        <f>AD8*4</f>
        <v>21441626.433216002</v>
      </c>
      <c r="AE11" s="24">
        <f>(AE8-D8-D9)*4+(D8+D9)</f>
        <v>3876444.9142739996</v>
      </c>
      <c r="AF11" s="24">
        <f>(AF8-D8-D9)*4+(D8+D9)</f>
        <v>2779998.1080299998</v>
      </c>
      <c r="AG11" s="30">
        <f>SUM(AD11:AE11)</f>
        <v>25318071.347490001</v>
      </c>
      <c r="AH11" s="30">
        <f>AD11+AF11</f>
        <v>24221624.541246001</v>
      </c>
    </row>
    <row r="12" spans="2:35" ht="15" thickBot="1">
      <c r="B12" s="41" t="s">
        <v>16</v>
      </c>
      <c r="C12" s="103">
        <v>0.42</v>
      </c>
      <c r="D12" s="104">
        <f>D4*C12/100</f>
        <v>27216.764693999998</v>
      </c>
      <c r="E12" s="5"/>
      <c r="F12" s="5"/>
      <c r="G12" s="25" t="s">
        <v>7</v>
      </c>
      <c r="H12" s="19"/>
      <c r="I12" s="19"/>
      <c r="J12" s="20">
        <f>J8*5</f>
        <v>10720813.216608001</v>
      </c>
      <c r="K12" s="20">
        <f>(K8-D8-D9)*5+(D8+D9)</f>
        <v>4795334.7317999993</v>
      </c>
      <c r="L12" s="20">
        <f>(L8-D8-D9)*5+(D8+D9)</f>
        <v>3424776.2239949997</v>
      </c>
      <c r="M12" s="26">
        <f>SUM(J12:K12)</f>
        <v>15516147.948408</v>
      </c>
      <c r="N12" s="26">
        <f>J12+L12</f>
        <v>14145589.440603001</v>
      </c>
      <c r="O12" s="21">
        <f>O8*5</f>
        <v>13401016.520760002</v>
      </c>
      <c r="P12" s="21">
        <f>(P8-D8-D9)*5+(D8+D9)</f>
        <v>4795334.7317999993</v>
      </c>
      <c r="Q12" s="21">
        <f>(Q8-D8-D9)*5+(D8+D9)</f>
        <v>3424776.2239949997</v>
      </c>
      <c r="R12" s="27">
        <f>SUM(O12:P12)</f>
        <v>18196351.252560001</v>
      </c>
      <c r="S12" s="27">
        <f>O12+Q12</f>
        <v>16825792.744755</v>
      </c>
      <c r="T12" s="22">
        <f>T8*5</f>
        <v>18761423.129064001</v>
      </c>
      <c r="U12" s="22">
        <f>(U8-D8-D9)*5+(D8+D9)</f>
        <v>4795334.7317999993</v>
      </c>
      <c r="V12" s="22">
        <f>(V8-D8-D9)*5+(D8+D9)</f>
        <v>3424776.2239949997</v>
      </c>
      <c r="W12" s="28">
        <f>SUM(T12:U12)</f>
        <v>23556757.860863999</v>
      </c>
      <c r="X12" s="28">
        <f>T12+V12</f>
        <v>22186199.353059001</v>
      </c>
      <c r="Y12" s="23">
        <f>Y8*5</f>
        <v>24121829.737368003</v>
      </c>
      <c r="Z12" s="23">
        <f>(Z8-D8-D9)*5+(D8+D9)</f>
        <v>4795334.7317999993</v>
      </c>
      <c r="AA12" s="23">
        <f>(AA8-D8-D9)*5+(D8+D9)</f>
        <v>3424776.2239949997</v>
      </c>
      <c r="AB12" s="29">
        <f>SUM(Y12:Z12)</f>
        <v>28917164.469168</v>
      </c>
      <c r="AC12" s="29">
        <f>Y12+AA12</f>
        <v>27546605.961363003</v>
      </c>
      <c r="AD12" s="24">
        <f>AD8*5</f>
        <v>26802033.041520003</v>
      </c>
      <c r="AE12" s="24">
        <f>(AE8-D8-D9)*5+(D8+D9)</f>
        <v>4795334.7317999993</v>
      </c>
      <c r="AF12" s="24">
        <f>(AF8-D8-D9)*5+(D8+D9)</f>
        <v>3424776.2239949997</v>
      </c>
      <c r="AG12" s="30">
        <f>SUM(AD12:AE12)</f>
        <v>31597367.773320004</v>
      </c>
      <c r="AH12" s="30">
        <f>AD12+AF12</f>
        <v>30226809.265515003</v>
      </c>
    </row>
    <row r="13" spans="2:35" ht="15" thickBot="1">
      <c r="B13" s="43" t="s">
        <v>17</v>
      </c>
      <c r="C13" s="105">
        <v>1.26</v>
      </c>
      <c r="D13" s="106">
        <f>D4*C13/100</f>
        <v>81650.294082000008</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103">
        <v>0.54</v>
      </c>
      <c r="D14" s="104">
        <f>D4*C14/100</f>
        <v>34992.983178000002</v>
      </c>
      <c r="E14" s="8"/>
      <c r="F14" s="9"/>
    </row>
    <row r="15" spans="2:35" ht="15.75" thickBot="1">
      <c r="B15" s="43" t="s">
        <v>19</v>
      </c>
      <c r="C15" s="105">
        <v>65.56</v>
      </c>
      <c r="D15" s="106">
        <f>D4*C15/100</f>
        <v>4248407.365092</v>
      </c>
      <c r="E15" s="8"/>
      <c r="F15" s="9"/>
      <c r="G15" t="s">
        <v>67</v>
      </c>
      <c r="M15" s="32"/>
      <c r="N15" s="32"/>
      <c r="O15" s="32"/>
    </row>
    <row r="16" spans="2:35" ht="15.75" thickBot="1">
      <c r="B16" s="43" t="s">
        <v>20</v>
      </c>
      <c r="C16" s="105">
        <v>2.71</v>
      </c>
      <c r="D16" s="106">
        <f>D4*C16/100</f>
        <v>175612.93409699999</v>
      </c>
      <c r="E16" s="8"/>
      <c r="F16" s="9"/>
      <c r="G16" t="s">
        <v>71</v>
      </c>
    </row>
    <row r="17" spans="2:32" ht="15.75" thickBot="1">
      <c r="B17" s="45" t="s">
        <v>21</v>
      </c>
      <c r="C17" s="107">
        <v>1.24</v>
      </c>
      <c r="D17" s="108">
        <f>D4*C17/100</f>
        <v>80354.257668000006</v>
      </c>
      <c r="E17" s="8"/>
      <c r="F17" s="9"/>
      <c r="G17" t="s">
        <v>84</v>
      </c>
    </row>
    <row r="18" spans="2:32" ht="15.75" thickBot="1">
      <c r="B18" s="45" t="s">
        <v>60</v>
      </c>
      <c r="C18" s="107">
        <v>0.05</v>
      </c>
      <c r="D18" s="108">
        <f>D4*C18/100</f>
        <v>3240.0910350000004</v>
      </c>
      <c r="E18" s="8"/>
      <c r="F18" s="9"/>
      <c r="G18" s="31" t="s">
        <v>68</v>
      </c>
      <c r="H18" s="31"/>
      <c r="I18" s="31"/>
      <c r="J18" s="31"/>
      <c r="AA18" s="37"/>
      <c r="AB18" s="37"/>
      <c r="AC18" s="37"/>
      <c r="AD18" s="37"/>
      <c r="AE18" s="37"/>
      <c r="AF18" s="37"/>
    </row>
    <row r="19" spans="2:32" ht="15.75" thickBot="1">
      <c r="B19" s="45" t="s">
        <v>23</v>
      </c>
      <c r="C19" s="107">
        <v>2.98</v>
      </c>
      <c r="D19" s="108">
        <f>D4*C19/100</f>
        <v>193109.425686</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107">
        <v>0</v>
      </c>
      <c r="D20" s="108">
        <f>D4*C20/100</f>
        <v>0</v>
      </c>
      <c r="E20" s="8"/>
      <c r="F20" s="9"/>
      <c r="G20" t="s">
        <v>47</v>
      </c>
      <c r="P20" s="37"/>
      <c r="Q20" s="37"/>
      <c r="R20" s="37"/>
      <c r="S20" s="37"/>
      <c r="T20" s="37"/>
      <c r="U20" s="37"/>
      <c r="V20" s="37"/>
      <c r="W20" s="37"/>
      <c r="X20" s="37"/>
      <c r="Y20" s="37"/>
      <c r="Z20" s="37"/>
    </row>
    <row r="21" spans="2:32" ht="15.75" thickBot="1">
      <c r="B21" s="45" t="s">
        <v>25</v>
      </c>
      <c r="C21" s="107">
        <v>0.56999999999999995</v>
      </c>
      <c r="D21" s="108">
        <f>D4*C21/100</f>
        <v>36937.037798999998</v>
      </c>
      <c r="E21" s="8"/>
      <c r="F21" s="9"/>
      <c r="G21" t="s">
        <v>70</v>
      </c>
    </row>
    <row r="22" spans="2:32" ht="15" thickBot="1">
      <c r="B22" s="45" t="s">
        <v>26</v>
      </c>
      <c r="C22" s="107">
        <v>6.26</v>
      </c>
      <c r="D22" s="108">
        <f>D4*C22/100</f>
        <v>405659.39758199995</v>
      </c>
      <c r="E22" s="8"/>
      <c r="F22" s="9"/>
    </row>
    <row r="23" spans="2:32" ht="15" thickBot="1">
      <c r="B23" s="41" t="s">
        <v>27</v>
      </c>
      <c r="C23" s="109">
        <v>0.28000000000000003</v>
      </c>
      <c r="D23" s="104">
        <f>D4*C23/100</f>
        <v>18144.509796000002</v>
      </c>
      <c r="E23" s="8"/>
      <c r="F23" s="9"/>
    </row>
    <row r="24" spans="2:32" ht="15" thickBot="1">
      <c r="B24" s="43" t="s">
        <v>28</v>
      </c>
      <c r="C24" s="105">
        <v>13.12</v>
      </c>
      <c r="D24" s="106">
        <f>D4*C24/100</f>
        <v>850199.88758399989</v>
      </c>
      <c r="E24" s="8"/>
      <c r="F24" s="9"/>
    </row>
    <row r="25" spans="2:32" ht="15" thickBot="1">
      <c r="B25" s="45" t="s">
        <v>29</v>
      </c>
      <c r="C25" s="107">
        <v>0</v>
      </c>
      <c r="D25" s="108">
        <f>D4*C25/100</f>
        <v>0</v>
      </c>
      <c r="E25" s="8"/>
      <c r="F25" s="9"/>
    </row>
    <row r="26" spans="2:32" ht="15" thickBot="1">
      <c r="B26" s="45" t="s">
        <v>30</v>
      </c>
      <c r="C26" s="107">
        <v>0</v>
      </c>
      <c r="D26" s="108">
        <f>D4*C26/100</f>
        <v>0</v>
      </c>
      <c r="E26" s="8"/>
      <c r="F26" s="9"/>
    </row>
    <row r="27" spans="2:32" ht="15" thickBot="1">
      <c r="B27" s="45" t="s">
        <v>31</v>
      </c>
      <c r="C27" s="107">
        <v>0.55000000000000004</v>
      </c>
      <c r="D27" s="108">
        <f>D4*C27/100</f>
        <v>35641.001385000003</v>
      </c>
      <c r="E27" s="8"/>
      <c r="F27" s="9"/>
    </row>
    <row r="28" spans="2:32" ht="15" thickBot="1">
      <c r="B28" s="45" t="s">
        <v>32</v>
      </c>
      <c r="C28" s="107">
        <v>1.04</v>
      </c>
      <c r="D28" s="118">
        <f>D4*C28/100</f>
        <v>67393.893528000001</v>
      </c>
      <c r="E28" s="81"/>
      <c r="F28" s="82"/>
      <c r="G28" s="36"/>
      <c r="H28" s="36"/>
      <c r="I28" s="36"/>
    </row>
    <row r="29" spans="2:32" ht="15" thickBot="1">
      <c r="B29" s="41" t="s">
        <v>33</v>
      </c>
      <c r="C29" s="109">
        <v>0</v>
      </c>
      <c r="D29" s="104">
        <f>D4*C29/100</f>
        <v>0</v>
      </c>
      <c r="E29" s="81"/>
      <c r="F29" s="83"/>
      <c r="G29" s="36"/>
      <c r="H29" s="36"/>
      <c r="I29" s="36"/>
    </row>
    <row r="30" spans="2:32" ht="15" thickBot="1">
      <c r="B30" s="41" t="s">
        <v>34</v>
      </c>
      <c r="C30" s="109">
        <v>0.25</v>
      </c>
      <c r="D30" s="104">
        <f>D4*C30/100</f>
        <v>16200.455175000001</v>
      </c>
      <c r="E30" s="81"/>
      <c r="F30" s="84"/>
      <c r="G30" s="36"/>
      <c r="H30" s="36"/>
      <c r="I30" s="36"/>
    </row>
    <row r="31" spans="2:32" ht="15" thickBot="1">
      <c r="B31" s="43" t="s">
        <v>35</v>
      </c>
      <c r="C31" s="105">
        <v>7.0000000000000007E-2</v>
      </c>
      <c r="D31" s="106">
        <f>D4*C31/100</f>
        <v>4536.1274490000005</v>
      </c>
      <c r="E31" s="81"/>
      <c r="F31" s="81"/>
      <c r="G31" s="36"/>
      <c r="H31" s="36"/>
      <c r="I31" s="36"/>
    </row>
    <row r="32" spans="2:32" ht="15" thickBot="1">
      <c r="B32" s="47"/>
      <c r="C32" s="103"/>
      <c r="D32" s="104"/>
      <c r="E32" s="85"/>
      <c r="F32" s="81"/>
      <c r="G32" s="36"/>
      <c r="H32" s="36"/>
      <c r="I32" s="36"/>
    </row>
    <row r="33" spans="2:9" ht="15.75" thickBot="1">
      <c r="B33" s="41" t="s">
        <v>8</v>
      </c>
      <c r="C33" s="103">
        <f>SUM(C8:C32)</f>
        <v>99.999999999999986</v>
      </c>
      <c r="D33" s="116">
        <f t="shared" ref="D33" si="0">SUM(D8:D32)</f>
        <v>6480182.0700000003</v>
      </c>
      <c r="E33" s="86"/>
      <c r="F33" s="85"/>
      <c r="G33" s="36"/>
      <c r="H33" s="36"/>
      <c r="I33" s="36"/>
    </row>
    <row r="34" spans="2:9" ht="15" thickBot="1">
      <c r="B34" s="41"/>
      <c r="C34" s="103"/>
      <c r="D34" s="117"/>
      <c r="E34" s="36"/>
      <c r="F34" s="36"/>
      <c r="G34" s="36"/>
      <c r="H34" s="36"/>
      <c r="I34" s="36"/>
    </row>
    <row r="35" spans="2:9" ht="15" thickBot="1">
      <c r="B35" s="41" t="s">
        <v>38</v>
      </c>
      <c r="C35" s="103"/>
      <c r="D35" s="117"/>
      <c r="E35" s="36"/>
      <c r="F35" s="36"/>
      <c r="G35" s="36"/>
      <c r="H35" s="36"/>
      <c r="I35" s="36"/>
    </row>
    <row r="36" spans="2:9" ht="15" thickBot="1">
      <c r="B36" s="43" t="s">
        <v>39</v>
      </c>
      <c r="C36" s="105"/>
      <c r="D36" s="106">
        <f>D13+D15+D16+D24+D31</f>
        <v>5360406.6083040005</v>
      </c>
      <c r="E36" s="85"/>
      <c r="F36" s="36"/>
      <c r="G36" s="36"/>
      <c r="H36" s="36"/>
      <c r="I36" s="36"/>
    </row>
    <row r="37" spans="2:9" ht="15" thickBot="1">
      <c r="B37" s="41" t="s">
        <v>40</v>
      </c>
      <c r="C37" s="103"/>
      <c r="D37" s="104">
        <f>D8+D9+D10+D11+D12+D14+D17+D18+D19+D20+D21+D22+D23+D25+D26+D27+D28+D29+D30</f>
        <v>1119775.4616959998</v>
      </c>
      <c r="E37" s="85"/>
      <c r="F37" s="36"/>
      <c r="G37" s="36"/>
      <c r="H37" s="36"/>
      <c r="I37" s="36"/>
    </row>
    <row r="38" spans="2:9" ht="15.75" thickBot="1">
      <c r="B38" s="41" t="s">
        <v>8</v>
      </c>
      <c r="C38" s="103"/>
      <c r="D38" s="116">
        <f>SUM(D36:D37)</f>
        <v>6480182.0700000003</v>
      </c>
      <c r="E38" s="86"/>
      <c r="F38" s="36"/>
      <c r="G38" s="36"/>
      <c r="H38" s="36"/>
      <c r="I38" s="36"/>
    </row>
    <row r="39" spans="2:9" ht="15.75" thickBot="1">
      <c r="B39" s="41"/>
      <c r="C39" s="103"/>
      <c r="D39" s="116"/>
      <c r="E39" s="86"/>
      <c r="F39" s="36"/>
      <c r="G39" s="36"/>
      <c r="H39" s="36"/>
      <c r="I39" s="36"/>
    </row>
    <row r="40" spans="2:9" ht="15.75" thickBot="1">
      <c r="B40" s="41"/>
      <c r="C40" s="103"/>
      <c r="D40" s="116"/>
      <c r="E40" s="86"/>
      <c r="F40" s="36"/>
      <c r="G40" s="36"/>
      <c r="H40" s="36"/>
      <c r="I40" s="36"/>
    </row>
    <row r="41" spans="2:9" ht="15.75" thickBot="1">
      <c r="B41" s="41"/>
      <c r="C41" s="110" t="s">
        <v>64</v>
      </c>
      <c r="D41" s="116" t="s">
        <v>65</v>
      </c>
      <c r="E41" s="86"/>
      <c r="F41" s="87"/>
      <c r="G41" s="36"/>
      <c r="H41" s="36"/>
      <c r="I41" s="36"/>
    </row>
    <row r="42" spans="2:9" ht="29.25" thickBot="1">
      <c r="B42" s="58" t="s">
        <v>59</v>
      </c>
      <c r="C42" s="105">
        <f>D42/D33*100</f>
        <v>82.72</v>
      </c>
      <c r="D42" s="111">
        <f>D13+D15+D16+D24+D31</f>
        <v>5360406.6083040005</v>
      </c>
      <c r="E42" s="86"/>
      <c r="F42" s="88"/>
      <c r="G42" s="36"/>
      <c r="H42" s="89"/>
      <c r="I42" s="36"/>
    </row>
    <row r="43" spans="2:9" ht="15.75" thickBot="1">
      <c r="B43" s="59" t="s">
        <v>61</v>
      </c>
      <c r="C43" s="112">
        <f>D43/D33*100</f>
        <v>12.689999999999998</v>
      </c>
      <c r="D43" s="113">
        <f>D17+D18+D19+D20+D21+D22+D25+D26+D27+D28</f>
        <v>822335.1046829999</v>
      </c>
      <c r="E43" s="86"/>
      <c r="F43" s="88"/>
      <c r="G43" s="36"/>
      <c r="H43" s="89"/>
      <c r="I43" s="36"/>
    </row>
    <row r="44" spans="2:9" ht="15.75" thickBot="1">
      <c r="B44" s="52" t="s">
        <v>62</v>
      </c>
      <c r="C44" s="114">
        <f>D44/D33*100</f>
        <v>4.59</v>
      </c>
      <c r="D44" s="115">
        <f>D12+D14+D23+D29+D30+D8+D9+D10+D11</f>
        <v>297440.357013</v>
      </c>
      <c r="E44" s="86"/>
      <c r="F44" s="88"/>
      <c r="G44" s="36"/>
      <c r="H44" s="89"/>
      <c r="I44" s="36"/>
    </row>
    <row r="45" spans="2:9" ht="15.75" thickTop="1">
      <c r="C45">
        <f t="shared" ref="C45:D45" si="1">SUM(C42:C44)</f>
        <v>100</v>
      </c>
      <c r="D45" s="10">
        <f t="shared" si="1"/>
        <v>6480182.0700000003</v>
      </c>
      <c r="E45" s="86"/>
      <c r="F45" s="88"/>
      <c r="G45" s="36"/>
      <c r="H45" s="89"/>
      <c r="I45" s="36"/>
    </row>
    <row r="46" spans="2:9" ht="15">
      <c r="D46" s="10"/>
      <c r="E46" s="10"/>
    </row>
    <row r="47" spans="2:9" ht="15">
      <c r="F47" s="10">
        <f>E45/D45*100</f>
        <v>0</v>
      </c>
    </row>
  </sheetData>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4"/>
  <sheetViews>
    <sheetView topLeftCell="A31" workbookViewId="0">
      <selection activeCell="J68" sqref="J68"/>
    </sheetView>
  </sheetViews>
  <sheetFormatPr defaultRowHeight="14.25"/>
  <cols>
    <col min="2" max="2" width="33.75" customWidth="1"/>
    <col min="4" max="4" width="13.375" customWidth="1"/>
  </cols>
  <sheetData>
    <row r="1" spans="2:34">
      <c r="B1" t="s">
        <v>88</v>
      </c>
    </row>
    <row r="2" spans="2:34" ht="15.75" thickBot="1">
      <c r="B2" s="31" t="s">
        <v>10</v>
      </c>
      <c r="C2" s="4"/>
    </row>
    <row r="3" spans="2:34" ht="16.5" thickTop="1" thickBot="1">
      <c r="B3" s="38" t="s">
        <v>9</v>
      </c>
      <c r="C3" s="39">
        <v>1</v>
      </c>
      <c r="D3" s="40">
        <v>12492327</v>
      </c>
      <c r="E3" s="10"/>
      <c r="F3" s="6"/>
    </row>
    <row r="4" spans="2:34" ht="15" thickBot="1">
      <c r="B4" s="41" t="s">
        <v>12</v>
      </c>
      <c r="C4" s="41"/>
      <c r="D4" s="42"/>
      <c r="E4" s="5"/>
      <c r="F4" s="6"/>
      <c r="G4" t="s">
        <v>95</v>
      </c>
    </row>
    <row r="5" spans="2:34" ht="72.75" thickBot="1">
      <c r="B5" s="41"/>
      <c r="C5" s="41"/>
      <c r="D5" s="42"/>
      <c r="E5" s="5"/>
      <c r="F5" s="6"/>
      <c r="G5" s="12" t="s">
        <v>78</v>
      </c>
      <c r="H5" s="12" t="s">
        <v>43</v>
      </c>
      <c r="I5" s="12" t="s">
        <v>48</v>
      </c>
      <c r="J5" s="13" t="s">
        <v>74</v>
      </c>
      <c r="K5" s="13" t="s">
        <v>44</v>
      </c>
      <c r="L5" s="13" t="s">
        <v>75</v>
      </c>
      <c r="M5" s="13" t="s">
        <v>73</v>
      </c>
      <c r="N5" s="13" t="s">
        <v>76</v>
      </c>
      <c r="O5" s="14" t="s">
        <v>0</v>
      </c>
      <c r="P5" s="14" t="s">
        <v>44</v>
      </c>
      <c r="Q5" s="14" t="s">
        <v>72</v>
      </c>
      <c r="R5" s="14" t="s">
        <v>63</v>
      </c>
      <c r="S5" s="14" t="s">
        <v>76</v>
      </c>
      <c r="T5" s="15" t="s">
        <v>1</v>
      </c>
      <c r="U5" s="15" t="s">
        <v>45</v>
      </c>
      <c r="V5" s="15" t="s">
        <v>72</v>
      </c>
      <c r="W5" s="15" t="s">
        <v>63</v>
      </c>
      <c r="X5" s="15" t="s">
        <v>76</v>
      </c>
      <c r="Y5" s="16" t="s">
        <v>2</v>
      </c>
      <c r="Z5" s="16" t="s">
        <v>44</v>
      </c>
      <c r="AA5" s="16" t="s">
        <v>72</v>
      </c>
      <c r="AB5" s="16" t="s">
        <v>63</v>
      </c>
      <c r="AC5" s="16" t="s">
        <v>76</v>
      </c>
      <c r="AD5" s="17" t="s">
        <v>58</v>
      </c>
      <c r="AE5" s="17" t="s">
        <v>44</v>
      </c>
      <c r="AF5" s="17" t="s">
        <v>72</v>
      </c>
      <c r="AG5" s="17" t="s">
        <v>77</v>
      </c>
      <c r="AH5" s="17" t="s">
        <v>76</v>
      </c>
    </row>
    <row r="6" spans="2:34" ht="36.75" thickBot="1">
      <c r="B6" s="41"/>
      <c r="C6" s="41"/>
      <c r="D6" s="42"/>
      <c r="E6" s="5"/>
      <c r="F6" s="6"/>
      <c r="G6" s="12"/>
      <c r="H6" s="65"/>
      <c r="I6" s="65"/>
      <c r="J6" s="71" t="s">
        <v>82</v>
      </c>
      <c r="K6" s="70" t="s">
        <v>80</v>
      </c>
      <c r="L6" s="70" t="s">
        <v>81</v>
      </c>
      <c r="M6" s="72"/>
      <c r="N6" s="72"/>
      <c r="O6" s="71" t="s">
        <v>82</v>
      </c>
      <c r="P6" s="70" t="s">
        <v>80</v>
      </c>
      <c r="Q6" s="70" t="s">
        <v>81</v>
      </c>
      <c r="R6" s="66"/>
      <c r="S6" s="66"/>
      <c r="T6" s="71" t="s">
        <v>82</v>
      </c>
      <c r="U6" s="70" t="s">
        <v>80</v>
      </c>
      <c r="V6" s="70" t="s">
        <v>81</v>
      </c>
      <c r="W6" s="67"/>
      <c r="X6" s="67"/>
      <c r="Y6" s="71" t="s">
        <v>82</v>
      </c>
      <c r="Z6" s="70" t="s">
        <v>80</v>
      </c>
      <c r="AA6" s="70" t="s">
        <v>81</v>
      </c>
      <c r="AB6" s="68"/>
      <c r="AC6" s="68"/>
      <c r="AD6" s="71" t="s">
        <v>82</v>
      </c>
      <c r="AE6" s="70" t="s">
        <v>80</v>
      </c>
      <c r="AF6" s="70" t="s">
        <v>81</v>
      </c>
      <c r="AG6" s="69"/>
      <c r="AH6" s="69"/>
    </row>
    <row r="7" spans="2:34" ht="15" thickBot="1">
      <c r="B7" s="73" t="s">
        <v>11</v>
      </c>
      <c r="C7" s="73">
        <v>5.03</v>
      </c>
      <c r="D7" s="75">
        <f>D3*C7/100</f>
        <v>628364.04810000001</v>
      </c>
      <c r="E7" s="5"/>
      <c r="F7" s="6"/>
      <c r="G7" s="18"/>
      <c r="H7" s="19">
        <f>D35</f>
        <v>5711491.9044000003</v>
      </c>
      <c r="I7" s="19">
        <f>H7/5</f>
        <v>1142298.3808800001</v>
      </c>
      <c r="J7" s="20">
        <f>I7*2</f>
        <v>2284596.7617600001</v>
      </c>
      <c r="K7" s="20">
        <f>D36</f>
        <v>6780835.0956000015</v>
      </c>
      <c r="L7" s="20">
        <f>(D42/1.5)+D43</f>
        <v>5400016.5512000006</v>
      </c>
      <c r="M7" s="26">
        <f>SUM(J7:K7)</f>
        <v>9065431.8573600017</v>
      </c>
      <c r="N7" s="26">
        <f>J7+L7</f>
        <v>7684613.3129600007</v>
      </c>
      <c r="O7" s="21">
        <f>I7*2.5</f>
        <v>2855745.9522000002</v>
      </c>
      <c r="P7" s="21">
        <f>D36</f>
        <v>6780835.0956000015</v>
      </c>
      <c r="Q7" s="21">
        <f>(D42/1.5)+D43</f>
        <v>5400016.5512000006</v>
      </c>
      <c r="R7" s="27">
        <f>SUM(O7:P7)</f>
        <v>9636581.0478000008</v>
      </c>
      <c r="S7" s="27">
        <f>O7+Q7</f>
        <v>8255762.5034000007</v>
      </c>
      <c r="T7" s="22">
        <f>I7*3.5</f>
        <v>3998044.3330800002</v>
      </c>
      <c r="U7" s="22">
        <f>D36</f>
        <v>6780835.0956000015</v>
      </c>
      <c r="V7" s="22">
        <f>(D42/1.5)+D43</f>
        <v>5400016.5512000006</v>
      </c>
      <c r="W7" s="28">
        <f>SUM(T7:U7)</f>
        <v>10778879.428680003</v>
      </c>
      <c r="X7" s="28">
        <f>T7+V7</f>
        <v>9398060.8842799999</v>
      </c>
      <c r="Y7" s="23">
        <f>I7*4.5</f>
        <v>5140342.7139600003</v>
      </c>
      <c r="Z7" s="23">
        <f>D36</f>
        <v>6780835.0956000015</v>
      </c>
      <c r="AA7" s="23">
        <f>(D42/1.5)+D43</f>
        <v>5400016.5512000006</v>
      </c>
      <c r="AB7" s="29">
        <f>SUM(Y7:Z7)</f>
        <v>11921177.809560001</v>
      </c>
      <c r="AC7" s="29">
        <f>Y7+AA7</f>
        <v>10540359.265160002</v>
      </c>
      <c r="AD7" s="24">
        <f>I7*5</f>
        <v>5711491.9044000003</v>
      </c>
      <c r="AE7" s="24">
        <f>D36</f>
        <v>6780835.0956000015</v>
      </c>
      <c r="AF7" s="24">
        <f>(D42/1.5)+D43</f>
        <v>5400016.5512000006</v>
      </c>
      <c r="AG7" s="57">
        <f>SUM(AD7:AE7)</f>
        <v>12492327.000000002</v>
      </c>
      <c r="AH7" s="30">
        <f>AD7+AF7</f>
        <v>11111508.455600001</v>
      </c>
    </row>
    <row r="8" spans="2:34" ht="15" thickBot="1">
      <c r="B8" s="73" t="s">
        <v>13</v>
      </c>
      <c r="C8" s="73">
        <v>7.0000000000000007E-2</v>
      </c>
      <c r="D8" s="75">
        <f>D3*C8/100</f>
        <v>8744.6289000000015</v>
      </c>
      <c r="E8" s="5"/>
      <c r="F8" s="6"/>
      <c r="G8" s="25" t="s">
        <v>4</v>
      </c>
      <c r="H8" s="19"/>
      <c r="I8" s="19"/>
      <c r="J8" s="20">
        <f>J7*2</f>
        <v>4569193.5235200003</v>
      </c>
      <c r="K8" s="20">
        <f>(K7-D7-D8)*2+(D7+D8)</f>
        <v>12924561.514200002</v>
      </c>
      <c r="L8" s="20">
        <f>(L7-D7-D8)*2+(D7+D8)</f>
        <v>10162924.4254</v>
      </c>
      <c r="M8" s="26">
        <f>SUM(J8:K8)</f>
        <v>17493755.037720002</v>
      </c>
      <c r="N8" s="26">
        <f>J8+L8</f>
        <v>14732117.94892</v>
      </c>
      <c r="O8" s="21">
        <f>O7*2</f>
        <v>5711491.9044000003</v>
      </c>
      <c r="P8" s="21">
        <f>(P7-D7-D8)*2+(D7+D8)</f>
        <v>12924561.514200002</v>
      </c>
      <c r="Q8" s="21">
        <f>(Q7-D7-D8)*2+(D7+D8)</f>
        <v>10162924.4254</v>
      </c>
      <c r="R8" s="27">
        <f>SUM(O8:P8)</f>
        <v>18636053.4186</v>
      </c>
      <c r="S8" s="27">
        <f>O8+Q8</f>
        <v>15874416.3298</v>
      </c>
      <c r="T8" s="22">
        <f>T7*2</f>
        <v>7996088.6661600005</v>
      </c>
      <c r="U8" s="22">
        <f>(U7-D7-D8)*2+(D7+D8)</f>
        <v>12924561.514200002</v>
      </c>
      <c r="V8" s="22">
        <f>(V7-D7-D8)*2+(D7+D8)</f>
        <v>10162924.4254</v>
      </c>
      <c r="W8" s="28">
        <f>SUM(T8:U8)</f>
        <v>20920650.180360004</v>
      </c>
      <c r="X8" s="28">
        <f>T8+V8</f>
        <v>18159013.091559999</v>
      </c>
      <c r="Y8" s="23">
        <f>Y7*2</f>
        <v>10280685.427920001</v>
      </c>
      <c r="Z8" s="23">
        <f>(Z7-D7-D8)*2+(D7+D8)</f>
        <v>12924561.514200002</v>
      </c>
      <c r="AA8" s="23">
        <f>(AA7-D7-D8)*2+(D7+D8)</f>
        <v>10162924.4254</v>
      </c>
      <c r="AB8" s="29">
        <f>SUM(Y8:Z8)</f>
        <v>23205246.942120001</v>
      </c>
      <c r="AC8" s="29">
        <f>Y8+AA8</f>
        <v>20443609.853320003</v>
      </c>
      <c r="AD8" s="24">
        <f>AD7*2</f>
        <v>11422983.808800001</v>
      </c>
      <c r="AE8" s="24">
        <f>(AE7-D7-D8)*2+(D7+D8)</f>
        <v>12924561.514200002</v>
      </c>
      <c r="AF8" s="24">
        <f>(AF7-D7-D8)*2+(D7+D8)</f>
        <v>10162924.4254</v>
      </c>
      <c r="AG8" s="30">
        <f>SUM(AD8:AE8)</f>
        <v>24347545.323000003</v>
      </c>
      <c r="AH8" s="30">
        <f>AD8+AF8</f>
        <v>21585908.234200001</v>
      </c>
    </row>
    <row r="9" spans="2:34" ht="15" thickBot="1">
      <c r="B9" s="41" t="s">
        <v>14</v>
      </c>
      <c r="C9" s="41">
        <v>0</v>
      </c>
      <c r="D9" s="42">
        <f>D3*C9/100</f>
        <v>0</v>
      </c>
      <c r="E9" s="5"/>
      <c r="F9" s="6"/>
      <c r="G9" s="25" t="s">
        <v>5</v>
      </c>
      <c r="H9" s="19"/>
      <c r="I9" s="19"/>
      <c r="J9" s="20">
        <f>J7*3</f>
        <v>6853790.2852800004</v>
      </c>
      <c r="K9" s="20">
        <f>(K7-D7-D8)*3+(D7+D8)</f>
        <v>19068287.932800006</v>
      </c>
      <c r="L9" s="20">
        <f>(L7-D7-D8)*3+(D7+D8)</f>
        <v>14925832.2996</v>
      </c>
      <c r="M9" s="26">
        <f>SUM(J9:K9)</f>
        <v>25922078.218080007</v>
      </c>
      <c r="N9" s="26">
        <f>J9+L9</f>
        <v>21779622.584880002</v>
      </c>
      <c r="O9" s="21">
        <f>O7*3</f>
        <v>8567237.8566000015</v>
      </c>
      <c r="P9" s="21">
        <f>(P7-D7-D8)*3+(D7+D8)</f>
        <v>19068287.932800006</v>
      </c>
      <c r="Q9" s="21">
        <f>(Q7-D7-D8)*3+(D7+D8)</f>
        <v>14925832.2996</v>
      </c>
      <c r="R9" s="27">
        <f>SUM(O9:P9)</f>
        <v>27635525.789400008</v>
      </c>
      <c r="S9" s="27">
        <f>O9+Q9</f>
        <v>23493070.156199999</v>
      </c>
      <c r="T9" s="22">
        <f>T7*3</f>
        <v>11994132.99924</v>
      </c>
      <c r="U9" s="22">
        <f>(U7-D7-D8)*3+(D7+D8)</f>
        <v>19068287.932800006</v>
      </c>
      <c r="V9" s="22">
        <f>(V7-D7-D8)*3+(D7+D8)</f>
        <v>14925832.2996</v>
      </c>
      <c r="W9" s="28">
        <f>SUM(T9:U9)</f>
        <v>31062420.932040006</v>
      </c>
      <c r="X9" s="28">
        <f>T9+V9</f>
        <v>26919965.298840001</v>
      </c>
      <c r="Y9" s="23">
        <f>Y7*3</f>
        <v>15421028.141880002</v>
      </c>
      <c r="Z9" s="23">
        <f>(Z7-D7-D8)*3+(D7+D8)</f>
        <v>19068287.932800006</v>
      </c>
      <c r="AA9" s="23">
        <f>(AA7-D7-D8)*3+(D7+D8)</f>
        <v>14925832.2996</v>
      </c>
      <c r="AB9" s="29">
        <f>SUM(Y9:Z9)</f>
        <v>34489316.074680008</v>
      </c>
      <c r="AC9" s="29">
        <f>Y9+AA9</f>
        <v>30346860.441480003</v>
      </c>
      <c r="AD9" s="24">
        <f>AD7*3</f>
        <v>17134475.713200003</v>
      </c>
      <c r="AE9" s="24">
        <f>(AE7-D7-D8)*3+(D7+D8)</f>
        <v>19068287.932800006</v>
      </c>
      <c r="AF9" s="24">
        <f>(AF7-D7-D8)*3+(D7+D8)</f>
        <v>14925832.2996</v>
      </c>
      <c r="AG9" s="30">
        <f>SUM(AD9:AE9)</f>
        <v>36202763.646000013</v>
      </c>
      <c r="AH9" s="30">
        <f>AD9+AF9</f>
        <v>32060308.012800001</v>
      </c>
    </row>
    <row r="10" spans="2:34" ht="15" thickBot="1">
      <c r="B10" s="41" t="s">
        <v>15</v>
      </c>
      <c r="C10" s="41">
        <v>0</v>
      </c>
      <c r="D10" s="42">
        <f>D3*C10/100</f>
        <v>0</v>
      </c>
      <c r="E10" s="5"/>
      <c r="F10" s="6"/>
      <c r="G10" s="25" t="s">
        <v>6</v>
      </c>
      <c r="H10" s="19"/>
      <c r="I10" s="19"/>
      <c r="J10" s="20">
        <f>J7*4</f>
        <v>9138387.0470400006</v>
      </c>
      <c r="K10" s="20">
        <f>(K7-D7-D8)*4+(D7+D8)</f>
        <v>25212014.351400007</v>
      </c>
      <c r="L10" s="20">
        <f>(L7-D7-D8)*4+(D7+D8)</f>
        <v>19688740.173800003</v>
      </c>
      <c r="M10" s="26">
        <f>SUM(J10:K10)</f>
        <v>34350401.398440003</v>
      </c>
      <c r="N10" s="26">
        <f>J10+L10</f>
        <v>28827127.220840003</v>
      </c>
      <c r="O10" s="21">
        <f>O7*4</f>
        <v>11422983.808800001</v>
      </c>
      <c r="P10" s="21">
        <f>(P7-D7-D8)*4+(D7+D8)</f>
        <v>25212014.351400007</v>
      </c>
      <c r="Q10" s="21">
        <f>(Q7-D7-D8)*4+(D7+D8)</f>
        <v>19688740.173800003</v>
      </c>
      <c r="R10" s="27">
        <f>SUM(O10:P10)</f>
        <v>36634998.160200007</v>
      </c>
      <c r="S10" s="27">
        <f>O10+Q10</f>
        <v>31111723.982600003</v>
      </c>
      <c r="T10" s="22">
        <f>T7*4</f>
        <v>15992177.332320001</v>
      </c>
      <c r="U10" s="22">
        <f>(U7-D7-D8)*4+(D7+D8)</f>
        <v>25212014.351400007</v>
      </c>
      <c r="V10" s="22">
        <f>(V7-D7-D8)*4+(D7+D8)</f>
        <v>19688740.173800003</v>
      </c>
      <c r="W10" s="28">
        <f>SUM(T10:U10)</f>
        <v>41204191.683720008</v>
      </c>
      <c r="X10" s="28">
        <f>T10+V10</f>
        <v>35680917.506120004</v>
      </c>
      <c r="Y10" s="23">
        <f>Y7*4</f>
        <v>20561370.855840001</v>
      </c>
      <c r="Z10" s="23">
        <f>(Z7-D7-D8)*4+(D7+D8)</f>
        <v>25212014.351400007</v>
      </c>
      <c r="AA10" s="23">
        <f>(AA7-D7-D8)*4+(D7+D8)</f>
        <v>19688740.173800003</v>
      </c>
      <c r="AB10" s="29">
        <f>SUM(Y10:Z10)</f>
        <v>45773385.207240008</v>
      </c>
      <c r="AC10" s="29">
        <f>Y10+AA10</f>
        <v>40250111.029640004</v>
      </c>
      <c r="AD10" s="24">
        <f>AD7*4</f>
        <v>22845967.617600001</v>
      </c>
      <c r="AE10" s="24">
        <f>(AE7-D7-D8)*4+(D7+D8)</f>
        <v>25212014.351400007</v>
      </c>
      <c r="AF10" s="24">
        <f>(AF7-D7-D8)*4+(D7+D8)</f>
        <v>19688740.173800003</v>
      </c>
      <c r="AG10" s="30">
        <f>SUM(AD10:AE10)</f>
        <v>48057981.969000012</v>
      </c>
      <c r="AH10" s="30">
        <f>AD10+AF10</f>
        <v>42534707.7914</v>
      </c>
    </row>
    <row r="11" spans="2:34" ht="15" thickBot="1">
      <c r="B11" s="41" t="s">
        <v>16</v>
      </c>
      <c r="C11" s="41">
        <v>0.28999999999999998</v>
      </c>
      <c r="D11" s="42">
        <f>D3*C11/100</f>
        <v>36227.748299999999</v>
      </c>
      <c r="E11" s="5"/>
      <c r="F11" s="5"/>
      <c r="G11" s="25" t="s">
        <v>7</v>
      </c>
      <c r="H11" s="19"/>
      <c r="I11" s="19"/>
      <c r="J11" s="20">
        <f>J7*5</f>
        <v>11422983.808800001</v>
      </c>
      <c r="K11" s="20">
        <f>(K7-D7-D8)*5+(D7+D8)</f>
        <v>31355740.770000007</v>
      </c>
      <c r="L11" s="20">
        <f>(L7-D7-D8)*5+(D7+D8)</f>
        <v>24451648.048000004</v>
      </c>
      <c r="M11" s="26">
        <f>SUM(J11:K11)</f>
        <v>42778724.578800008</v>
      </c>
      <c r="N11" s="26">
        <f>J11+L11</f>
        <v>35874631.856800005</v>
      </c>
      <c r="O11" s="21">
        <f>O7*5</f>
        <v>14278729.761</v>
      </c>
      <c r="P11" s="21">
        <f>(P7-D7-D8)*5+(D7+D8)</f>
        <v>31355740.770000007</v>
      </c>
      <c r="Q11" s="21">
        <f>(Q7-D7-D8)*5+(D7+D8)</f>
        <v>24451648.048000004</v>
      </c>
      <c r="R11" s="27">
        <f>SUM(O11:P11)</f>
        <v>45634470.531000003</v>
      </c>
      <c r="S11" s="27">
        <f>O11+Q11</f>
        <v>38730377.809</v>
      </c>
      <c r="T11" s="22">
        <f>T7*5</f>
        <v>19990221.665400002</v>
      </c>
      <c r="U11" s="22">
        <f>(U7-D7-D8)*5+(D7+D8)</f>
        <v>31355740.770000007</v>
      </c>
      <c r="V11" s="22">
        <f>(V7-D7-D8)*5+(D7+D8)</f>
        <v>24451648.048000004</v>
      </c>
      <c r="W11" s="28">
        <f>SUM(T11:U11)</f>
        <v>51345962.435400009</v>
      </c>
      <c r="X11" s="28">
        <f>T11+V11</f>
        <v>44441869.713400006</v>
      </c>
      <c r="Y11" s="23">
        <f>Y7*5</f>
        <v>25701713.569800001</v>
      </c>
      <c r="Z11" s="23">
        <f>(Z7-D7-D8)*5+(D7+D8)</f>
        <v>31355740.770000007</v>
      </c>
      <c r="AA11" s="23">
        <f>(AA7-D7-D8)*5+(D7+D8)</f>
        <v>24451648.048000004</v>
      </c>
      <c r="AB11" s="29">
        <f>SUM(Y11:Z11)</f>
        <v>57057454.339800008</v>
      </c>
      <c r="AC11" s="29">
        <f>Y11+AA11</f>
        <v>50153361.617800005</v>
      </c>
      <c r="AD11" s="24">
        <f>AD7*5</f>
        <v>28557459.522</v>
      </c>
      <c r="AE11" s="24">
        <f>(AE7-D7-D8)*5+(D7+D8)</f>
        <v>31355740.770000007</v>
      </c>
      <c r="AF11" s="24">
        <f>(AF7-D7-D8)*5+(D7+D8)</f>
        <v>24451648.048000004</v>
      </c>
      <c r="AG11" s="30">
        <f>SUM(AD11:AE11)</f>
        <v>59913200.292000011</v>
      </c>
      <c r="AH11" s="30">
        <f>AD11+AF11</f>
        <v>53009107.570000008</v>
      </c>
    </row>
    <row r="12" spans="2:34" ht="15" thickBot="1">
      <c r="B12" s="43" t="s">
        <v>17</v>
      </c>
      <c r="C12" s="43">
        <v>2.1</v>
      </c>
      <c r="D12" s="44">
        <f>D3*C12/100</f>
        <v>262338.86699999997</v>
      </c>
      <c r="E12" s="8"/>
      <c r="F12" s="9"/>
      <c r="G12" s="25"/>
      <c r="H12" s="19"/>
      <c r="I12" s="19"/>
      <c r="J12" s="20"/>
      <c r="K12" s="20"/>
      <c r="L12" s="20"/>
      <c r="M12" s="26"/>
      <c r="N12" s="26"/>
      <c r="O12" s="21"/>
      <c r="P12" s="21"/>
      <c r="Q12" s="21"/>
      <c r="R12" s="27"/>
      <c r="S12" s="27"/>
      <c r="T12" s="22"/>
      <c r="U12" s="22"/>
      <c r="V12" s="22"/>
      <c r="W12" s="28"/>
      <c r="X12" s="28"/>
      <c r="Y12" s="23"/>
      <c r="Z12" s="23"/>
      <c r="AA12" s="23"/>
      <c r="AB12" s="29"/>
      <c r="AC12" s="29"/>
      <c r="AD12" s="24"/>
      <c r="AE12" s="24"/>
      <c r="AF12" s="24"/>
      <c r="AG12" s="30"/>
      <c r="AH12" s="30"/>
    </row>
    <row r="13" spans="2:34" ht="15" thickBot="1">
      <c r="B13" s="41" t="s">
        <v>18</v>
      </c>
      <c r="C13" s="41">
        <v>1.78</v>
      </c>
      <c r="D13" s="42">
        <f>D3*C13/100</f>
        <v>222363.42059999998</v>
      </c>
      <c r="E13" s="8"/>
      <c r="F13" s="9"/>
    </row>
    <row r="14" spans="2:34" ht="15.75" thickBot="1">
      <c r="B14" s="43" t="s">
        <v>19</v>
      </c>
      <c r="C14" s="43">
        <v>24.67</v>
      </c>
      <c r="D14" s="44">
        <f>D3*C14/100</f>
        <v>3081857.0709000002</v>
      </c>
      <c r="E14" s="8"/>
      <c r="F14" s="9"/>
      <c r="G14" t="s">
        <v>67</v>
      </c>
      <c r="M14" s="32"/>
      <c r="N14" s="32"/>
      <c r="O14" s="32"/>
    </row>
    <row r="15" spans="2:34" ht="15.75" thickBot="1">
      <c r="B15" s="43" t="s">
        <v>20</v>
      </c>
      <c r="C15" s="43">
        <v>1.0900000000000001</v>
      </c>
      <c r="D15" s="44">
        <f>D3*C15/100</f>
        <v>136166.36430000002</v>
      </c>
      <c r="E15" s="8"/>
      <c r="F15" s="9"/>
      <c r="G15" t="s">
        <v>71</v>
      </c>
    </row>
    <row r="16" spans="2:34" ht="15.75" thickBot="1">
      <c r="B16" s="45" t="s">
        <v>21</v>
      </c>
      <c r="C16" s="45">
        <v>0.08</v>
      </c>
      <c r="D16" s="46">
        <f>D3*C16/100</f>
        <v>9993.8616000000002</v>
      </c>
      <c r="E16" s="8"/>
      <c r="F16" s="9"/>
      <c r="G16" t="s">
        <v>84</v>
      </c>
    </row>
    <row r="17" spans="2:32" ht="15.75" thickBot="1">
      <c r="B17" s="45" t="s">
        <v>60</v>
      </c>
      <c r="C17" s="45">
        <v>0</v>
      </c>
      <c r="D17" s="46">
        <f>D3*C17/100</f>
        <v>0</v>
      </c>
      <c r="E17" s="8"/>
      <c r="F17" s="9"/>
      <c r="G17" s="31" t="s">
        <v>68</v>
      </c>
      <c r="H17" s="31"/>
      <c r="I17" s="31"/>
      <c r="J17" s="31"/>
      <c r="AA17" s="37"/>
      <c r="AB17" s="37"/>
      <c r="AC17" s="37"/>
      <c r="AD17" s="37"/>
      <c r="AE17" s="37"/>
      <c r="AF17" s="37"/>
    </row>
    <row r="18" spans="2:32" ht="15.75" thickBot="1">
      <c r="B18" s="45" t="s">
        <v>23</v>
      </c>
      <c r="C18" s="45">
        <v>1.43</v>
      </c>
      <c r="D18" s="46">
        <f>D3*C18/100</f>
        <v>178640.27609999999</v>
      </c>
      <c r="E18" s="8"/>
      <c r="F18" s="9"/>
      <c r="G18" s="37" t="s">
        <v>69</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2:32" ht="15" thickBot="1">
      <c r="B19" s="45" t="s">
        <v>24</v>
      </c>
      <c r="C19" s="45">
        <v>0.04</v>
      </c>
      <c r="D19" s="46">
        <f>D3*C19/100</f>
        <v>4996.9308000000001</v>
      </c>
      <c r="E19" s="8"/>
      <c r="F19" s="9"/>
      <c r="G19" t="s">
        <v>47</v>
      </c>
      <c r="P19" s="37"/>
      <c r="Q19" s="37"/>
      <c r="R19" s="37"/>
      <c r="S19" s="37"/>
      <c r="T19" s="37"/>
      <c r="U19" s="37"/>
      <c r="V19" s="37"/>
      <c r="W19" s="37"/>
      <c r="X19" s="37"/>
      <c r="Y19" s="37"/>
      <c r="Z19" s="37"/>
    </row>
    <row r="20" spans="2:32" ht="15.75" thickBot="1">
      <c r="B20" s="45" t="s">
        <v>25</v>
      </c>
      <c r="C20" s="45">
        <v>9.66</v>
      </c>
      <c r="D20" s="46">
        <f>D3*C20/100</f>
        <v>1206758.7882000001</v>
      </c>
      <c r="E20" s="8"/>
      <c r="F20" s="9"/>
      <c r="G20" t="s">
        <v>70</v>
      </c>
    </row>
    <row r="21" spans="2:32" ht="15" thickBot="1">
      <c r="B21" s="45" t="s">
        <v>26</v>
      </c>
      <c r="C21" s="45">
        <v>18.75</v>
      </c>
      <c r="D21" s="46">
        <f>D3*C21/100</f>
        <v>2342311.3125</v>
      </c>
      <c r="E21" s="8"/>
      <c r="F21" s="9"/>
    </row>
    <row r="22" spans="2:32" ht="15" thickBot="1">
      <c r="B22" s="41" t="s">
        <v>27</v>
      </c>
      <c r="C22" s="47">
        <v>0.65</v>
      </c>
      <c r="D22" s="42">
        <f>D3*C22/100</f>
        <v>81200.125499999995</v>
      </c>
      <c r="E22" s="8"/>
      <c r="F22" s="9"/>
    </row>
    <row r="23" spans="2:32" ht="15" thickBot="1">
      <c r="B23" s="43" t="s">
        <v>28</v>
      </c>
      <c r="C23" s="43">
        <v>17.78</v>
      </c>
      <c r="D23" s="44">
        <f>D3*C23/100</f>
        <v>2221135.7406000001</v>
      </c>
      <c r="E23" s="8"/>
      <c r="F23" s="9"/>
    </row>
    <row r="24" spans="2:32" ht="15" thickBot="1">
      <c r="B24" s="45" t="s">
        <v>29</v>
      </c>
      <c r="C24" s="45">
        <v>0</v>
      </c>
      <c r="D24" s="46">
        <f>D3*C24/100</f>
        <v>0</v>
      </c>
      <c r="E24" s="8"/>
      <c r="F24" s="9"/>
    </row>
    <row r="25" spans="2:32" ht="15" thickBot="1">
      <c r="B25" s="45" t="s">
        <v>30</v>
      </c>
      <c r="C25" s="45">
        <v>0.02</v>
      </c>
      <c r="D25" s="46">
        <f>D3*C25/100</f>
        <v>2498.4654</v>
      </c>
      <c r="E25" s="8"/>
      <c r="F25" s="9"/>
    </row>
    <row r="26" spans="2:32" ht="15" thickBot="1">
      <c r="B26" s="45" t="s">
        <v>31</v>
      </c>
      <c r="C26" s="45">
        <v>0.35</v>
      </c>
      <c r="D26" s="46">
        <f>D3*C26/100</f>
        <v>43723.144500000002</v>
      </c>
      <c r="E26" s="8"/>
      <c r="F26" s="9"/>
    </row>
    <row r="27" spans="2:32" ht="15" thickBot="1">
      <c r="B27" s="45" t="s">
        <v>32</v>
      </c>
      <c r="C27" s="45">
        <v>2.83</v>
      </c>
      <c r="D27" s="46">
        <f>D3*C27/100</f>
        <v>353532.85410000006</v>
      </c>
      <c r="E27" s="81"/>
      <c r="F27" s="82"/>
      <c r="G27" s="36"/>
      <c r="H27" s="36"/>
      <c r="I27" s="36"/>
    </row>
    <row r="28" spans="2:32" ht="15" thickBot="1">
      <c r="B28" s="41" t="s">
        <v>33</v>
      </c>
      <c r="C28" s="47">
        <v>0</v>
      </c>
      <c r="D28" s="42">
        <f>D3*C28/100</f>
        <v>0</v>
      </c>
      <c r="E28" s="81"/>
      <c r="F28" s="83"/>
      <c r="G28" s="36"/>
      <c r="H28" s="36"/>
      <c r="I28" s="36"/>
    </row>
    <row r="29" spans="2:32" ht="15" thickBot="1">
      <c r="B29" s="41" t="s">
        <v>34</v>
      </c>
      <c r="C29" s="47">
        <v>13.3</v>
      </c>
      <c r="D29" s="42">
        <f>D3*C29/100</f>
        <v>1661479.4909999999</v>
      </c>
      <c r="E29" s="81"/>
      <c r="F29" s="84"/>
      <c r="G29" s="36"/>
      <c r="H29" s="36"/>
      <c r="I29" s="36"/>
    </row>
    <row r="30" spans="2:32" ht="15" thickBot="1">
      <c r="B30" s="43" t="s">
        <v>35</v>
      </c>
      <c r="C30" s="43">
        <v>0.08</v>
      </c>
      <c r="D30" s="44">
        <f>D3*C30/100</f>
        <v>9993.8616000000002</v>
      </c>
      <c r="E30" s="81"/>
      <c r="F30" s="81"/>
      <c r="G30" s="36"/>
      <c r="H30" s="36"/>
      <c r="I30" s="36"/>
    </row>
    <row r="31" spans="2:32" ht="15" thickBot="1">
      <c r="B31" s="47"/>
      <c r="C31" s="41"/>
      <c r="D31" s="42"/>
      <c r="E31" s="85"/>
      <c r="F31" s="81"/>
      <c r="G31" s="36"/>
      <c r="H31" s="36"/>
      <c r="I31" s="36"/>
    </row>
    <row r="32" spans="2:32" ht="15.75" thickBot="1">
      <c r="B32" s="41" t="s">
        <v>8</v>
      </c>
      <c r="C32" s="41">
        <f>SUM(C7:C31)</f>
        <v>99.999999999999986</v>
      </c>
      <c r="D32" s="48">
        <f>SUM(D7:D31)</f>
        <v>12492327.000000002</v>
      </c>
      <c r="E32" s="86"/>
      <c r="F32" s="85"/>
      <c r="G32" s="36"/>
      <c r="H32" s="36"/>
      <c r="I32" s="36"/>
    </row>
    <row r="33" spans="2:9" ht="15" thickBot="1">
      <c r="B33" s="41"/>
      <c r="C33" s="41"/>
      <c r="D33" s="41"/>
      <c r="E33" s="36"/>
      <c r="F33" s="36"/>
      <c r="G33" s="36"/>
      <c r="H33" s="36"/>
      <c r="I33" s="36"/>
    </row>
    <row r="34" spans="2:9" ht="15" thickBot="1">
      <c r="B34" s="41" t="s">
        <v>38</v>
      </c>
      <c r="C34" s="41"/>
      <c r="D34" s="41"/>
      <c r="E34" s="36"/>
      <c r="F34" s="36"/>
      <c r="G34" s="36"/>
      <c r="H34" s="36"/>
      <c r="I34" s="36"/>
    </row>
    <row r="35" spans="2:9" ht="15" thickBot="1">
      <c r="B35" s="43" t="s">
        <v>39</v>
      </c>
      <c r="C35" s="43"/>
      <c r="D35" s="44">
        <f>D12+D14+D15+D23+D30</f>
        <v>5711491.9044000003</v>
      </c>
      <c r="E35" s="85"/>
      <c r="F35" s="36"/>
      <c r="G35" s="36"/>
      <c r="H35" s="36"/>
      <c r="I35" s="36"/>
    </row>
    <row r="36" spans="2:9" ht="15" thickBot="1">
      <c r="B36" s="41" t="s">
        <v>40</v>
      </c>
      <c r="C36" s="41"/>
      <c r="D36" s="42">
        <f>D7+D8+D9+D10+D11+D13+D16+D17+D18+D19+D20+D21+D22+D24+D25+D26+D27+D28+D29</f>
        <v>6780835.0956000015</v>
      </c>
      <c r="E36" s="85"/>
      <c r="F36" s="36"/>
      <c r="G36" s="36"/>
      <c r="H36" s="36"/>
      <c r="I36" s="36"/>
    </row>
    <row r="37" spans="2:9" ht="15.75" thickBot="1">
      <c r="B37" s="41" t="s">
        <v>8</v>
      </c>
      <c r="C37" s="41"/>
      <c r="D37" s="48">
        <f>SUM(D35:D36)</f>
        <v>12492327.000000002</v>
      </c>
      <c r="E37" s="86"/>
      <c r="F37" s="36"/>
      <c r="G37" s="36"/>
      <c r="H37" s="36"/>
      <c r="I37" s="36"/>
    </row>
    <row r="38" spans="2:9" ht="15.75" thickBot="1">
      <c r="B38" s="41"/>
      <c r="C38" s="41"/>
      <c r="D38" s="48"/>
      <c r="E38" s="86"/>
      <c r="F38" s="36"/>
      <c r="G38" s="36"/>
      <c r="H38" s="36"/>
      <c r="I38" s="36"/>
    </row>
    <row r="39" spans="2:9" ht="15.75" thickBot="1">
      <c r="B39" s="41"/>
      <c r="C39" s="41"/>
      <c r="D39" s="48"/>
      <c r="E39" s="86"/>
      <c r="F39" s="36"/>
      <c r="G39" s="36"/>
      <c r="H39" s="36"/>
      <c r="I39" s="36"/>
    </row>
    <row r="40" spans="2:9" ht="15.75" thickBot="1">
      <c r="B40" s="41"/>
      <c r="C40" s="48" t="s">
        <v>64</v>
      </c>
      <c r="D40" s="48" t="s">
        <v>65</v>
      </c>
      <c r="E40" s="86"/>
      <c r="F40" s="87"/>
      <c r="G40" s="36"/>
      <c r="H40" s="36"/>
      <c r="I40" s="36"/>
    </row>
    <row r="41" spans="2:9" ht="29.25" thickBot="1">
      <c r="B41" s="58" t="s">
        <v>59</v>
      </c>
      <c r="C41" s="51">
        <f>D41/D32*100</f>
        <v>45.719999999999992</v>
      </c>
      <c r="D41" s="78">
        <f>D12+D14+D15+D23+D30</f>
        <v>5711491.9044000003</v>
      </c>
      <c r="E41" s="86"/>
      <c r="F41" s="88"/>
      <c r="G41" s="36"/>
      <c r="H41" s="89"/>
      <c r="I41" s="36"/>
    </row>
    <row r="42" spans="2:9" ht="15.75" thickBot="1">
      <c r="B42" s="59" t="s">
        <v>61</v>
      </c>
      <c r="C42" s="55">
        <f>D42/D32*100</f>
        <v>33.160000000000004</v>
      </c>
      <c r="D42" s="79">
        <f>D16+D17+D18+D19+D20+D21+D24+D25+D26+D27</f>
        <v>4142455.6332000005</v>
      </c>
      <c r="E42" s="86"/>
      <c r="F42" s="88"/>
      <c r="G42" s="36"/>
      <c r="H42" s="89"/>
      <c r="I42" s="36"/>
    </row>
    <row r="43" spans="2:9" ht="15.75" thickBot="1">
      <c r="B43" s="52" t="s">
        <v>62</v>
      </c>
      <c r="C43" s="53">
        <f>D43/D32*100</f>
        <v>21.119999999999994</v>
      </c>
      <c r="D43" s="80">
        <f>D11+D13+D22+D28+D29+D7+D8+D9+D10</f>
        <v>2638379.4623999996</v>
      </c>
      <c r="E43" s="86"/>
      <c r="F43" s="88"/>
      <c r="G43" s="36"/>
      <c r="H43" s="89"/>
      <c r="I43" s="36"/>
    </row>
    <row r="44" spans="2:9" ht="15.75" thickTop="1">
      <c r="C44">
        <f>SUM(C41:C43)</f>
        <v>99.999999999999986</v>
      </c>
      <c r="D44" s="10">
        <f>SUM(D41:D43)</f>
        <v>12492327</v>
      </c>
      <c r="E44" s="86"/>
      <c r="F44" s="88"/>
      <c r="G44" s="36"/>
      <c r="H44" s="89"/>
      <c r="I44" s="36"/>
    </row>
  </sheetData>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workbookViewId="0">
      <selection activeCell="M86" sqref="M86"/>
    </sheetView>
  </sheetViews>
  <sheetFormatPr defaultRowHeight="14.25"/>
  <cols>
    <col min="2" max="2" width="33.375" customWidth="1"/>
    <col min="4" max="4" width="11.875" customWidth="1"/>
  </cols>
  <sheetData>
    <row r="2" spans="2:35">
      <c r="B2" t="s">
        <v>115</v>
      </c>
    </row>
    <row r="3" spans="2:35" ht="15.75" thickBot="1">
      <c r="B3" s="31" t="s">
        <v>10</v>
      </c>
      <c r="C3" s="4"/>
    </row>
    <row r="4" spans="2:35" ht="16.5" thickTop="1" thickBot="1">
      <c r="B4" s="38" t="s">
        <v>9</v>
      </c>
      <c r="C4" s="39">
        <v>1</v>
      </c>
      <c r="D4" s="40">
        <v>991807.03</v>
      </c>
      <c r="E4" s="10"/>
      <c r="F4" s="6"/>
    </row>
    <row r="5" spans="2:35" ht="15" thickBot="1">
      <c r="B5" s="41" t="s">
        <v>12</v>
      </c>
      <c r="C5" s="41"/>
      <c r="D5" s="42"/>
      <c r="E5" s="5"/>
      <c r="F5" s="6"/>
      <c r="G5" t="s">
        <v>116</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21.05</v>
      </c>
      <c r="D8" s="75">
        <f>D4*C8/100</f>
        <v>208775.37981499999</v>
      </c>
      <c r="E8" s="5"/>
      <c r="F8" s="6"/>
      <c r="G8" s="18"/>
      <c r="H8" s="19">
        <f>D36</f>
        <v>548072.564778</v>
      </c>
      <c r="I8" s="19">
        <f>H8/5</f>
        <v>109614.5129556</v>
      </c>
      <c r="J8" s="20">
        <f>I8*2</f>
        <v>219229.02591120001</v>
      </c>
      <c r="K8" s="20">
        <f>D37</f>
        <v>443734.46522200003</v>
      </c>
      <c r="L8" s="20">
        <f>(D43/1.5)+D44</f>
        <v>373911.25031000003</v>
      </c>
      <c r="M8" s="26">
        <f>SUM(J8:K8)</f>
        <v>662963.4911332</v>
      </c>
      <c r="N8" s="26">
        <f>J8+L8</f>
        <v>593140.27622120001</v>
      </c>
      <c r="O8" s="21">
        <f>I8*2.5</f>
        <v>274036.282389</v>
      </c>
      <c r="P8" s="21">
        <f>D37</f>
        <v>443734.46522200003</v>
      </c>
      <c r="Q8" s="21">
        <f>(D43/1.5)+D44</f>
        <v>373911.25031000003</v>
      </c>
      <c r="R8" s="27">
        <f>SUM(O8:P8)</f>
        <v>717770.74761099997</v>
      </c>
      <c r="S8" s="27">
        <f>O8+Q8</f>
        <v>647947.53269900009</v>
      </c>
      <c r="T8" s="22">
        <f>I8*3.5</f>
        <v>383650.79534459999</v>
      </c>
      <c r="U8" s="22">
        <f>D37</f>
        <v>443734.46522200003</v>
      </c>
      <c r="V8" s="22">
        <f>(D43/1.5)+D44</f>
        <v>373911.25031000003</v>
      </c>
      <c r="W8" s="28">
        <f>SUM(T8:U8)</f>
        <v>827385.26056660002</v>
      </c>
      <c r="X8" s="28">
        <f>T8+V8</f>
        <v>757562.04565460002</v>
      </c>
      <c r="Y8" s="23">
        <f>I8*4.5</f>
        <v>493265.30830020003</v>
      </c>
      <c r="Z8" s="23">
        <f>D37</f>
        <v>443734.46522200003</v>
      </c>
      <c r="AA8" s="23">
        <f>(D43/1.5)+D44</f>
        <v>373911.25031000003</v>
      </c>
      <c r="AB8" s="29">
        <f>SUM(Y8:Z8)</f>
        <v>936999.77352220006</v>
      </c>
      <c r="AC8" s="29">
        <f>Y8+AA8</f>
        <v>867176.55861020007</v>
      </c>
      <c r="AD8" s="24">
        <f>I8*5</f>
        <v>548072.564778</v>
      </c>
      <c r="AE8" s="24">
        <f>D37</f>
        <v>443734.46522200003</v>
      </c>
      <c r="AF8" s="24">
        <f>(D43/1.5)+D44</f>
        <v>373911.25031000003</v>
      </c>
      <c r="AG8" s="57">
        <f>SUM(AD8:AE8)</f>
        <v>991807.03</v>
      </c>
      <c r="AH8" s="30">
        <f>AD8+AF8</f>
        <v>921983.81508800003</v>
      </c>
      <c r="AI8">
        <f>AH8/AG8*100-100</f>
        <v>-7.0400000000000063</v>
      </c>
    </row>
    <row r="9" spans="2:35" ht="15" thickBot="1">
      <c r="B9" s="73" t="s">
        <v>13</v>
      </c>
      <c r="C9" s="73">
        <v>0.34</v>
      </c>
      <c r="D9" s="75">
        <f>D4*C9/100</f>
        <v>3372.1439020000003</v>
      </c>
      <c r="E9" s="5"/>
      <c r="F9" s="6"/>
      <c r="G9" s="25" t="s">
        <v>4</v>
      </c>
      <c r="H9" s="19"/>
      <c r="I9" s="19"/>
      <c r="J9" s="20">
        <f>J8*2</f>
        <v>438458.05182240001</v>
      </c>
      <c r="K9" s="20">
        <f>(K8-D8-D9)*2+(D8+D9)</f>
        <v>675321.40672700002</v>
      </c>
      <c r="L9" s="20">
        <f>(L8-D8-D9)*2+(D8+D9)</f>
        <v>535674.97690300003</v>
      </c>
      <c r="M9" s="26">
        <f>SUM(J9:K9)</f>
        <v>1113779.4585494001</v>
      </c>
      <c r="N9" s="26">
        <f>J9+L9</f>
        <v>974133.0287254001</v>
      </c>
      <c r="O9" s="21">
        <f>O8*2</f>
        <v>548072.564778</v>
      </c>
      <c r="P9" s="21">
        <f>(P8-D8-D9)*2+(D8+D9)</f>
        <v>675321.40672700002</v>
      </c>
      <c r="Q9" s="21">
        <f>(Q8-D8-D9)*2+(D8+D9)</f>
        <v>535674.97690300003</v>
      </c>
      <c r="R9" s="27">
        <f>SUM(O9:P9)</f>
        <v>1223393.971505</v>
      </c>
      <c r="S9" s="27">
        <f>O9+Q9</f>
        <v>1083747.541681</v>
      </c>
      <c r="T9" s="22">
        <f>T8*2</f>
        <v>767301.59068919998</v>
      </c>
      <c r="U9" s="22">
        <f>(U8-D8-D9)*2+(D8+D9)</f>
        <v>675321.40672700002</v>
      </c>
      <c r="V9" s="22">
        <f>(V8-D8-D9)*2+(D8+D9)</f>
        <v>535674.97690300003</v>
      </c>
      <c r="W9" s="28">
        <f>SUM(T9:U9)</f>
        <v>1442622.9974162001</v>
      </c>
      <c r="X9" s="28">
        <f>T9+V9</f>
        <v>1302976.5675921999</v>
      </c>
      <c r="Y9" s="23">
        <f>Y8*2</f>
        <v>986530.61660040007</v>
      </c>
      <c r="Z9" s="23">
        <f>(Z8-D8-D9)*2+(D8+D9)</f>
        <v>675321.40672700002</v>
      </c>
      <c r="AA9" s="23">
        <f>(AA8-D8-D9)*2+(D8+D9)</f>
        <v>535674.97690300003</v>
      </c>
      <c r="AB9" s="29">
        <f>SUM(Y9:Z9)</f>
        <v>1661852.0233274</v>
      </c>
      <c r="AC9" s="29">
        <f>Y9+AA9</f>
        <v>1522205.5935034002</v>
      </c>
      <c r="AD9" s="24">
        <f>AD8*2</f>
        <v>1096145.129556</v>
      </c>
      <c r="AE9" s="24">
        <f>(AE8-D8-D9)*2+(D8+D9)</f>
        <v>675321.40672700002</v>
      </c>
      <c r="AF9" s="24">
        <f>(AF8-D8-D9)*2+(D8+D9)</f>
        <v>535674.97690300003</v>
      </c>
      <c r="AG9" s="30">
        <f>SUM(AD9:AE9)</f>
        <v>1771466.5362829999</v>
      </c>
      <c r="AH9" s="30">
        <f>AD9+AF9</f>
        <v>1631820.1064590001</v>
      </c>
    </row>
    <row r="10" spans="2:35" ht="15" thickBot="1">
      <c r="B10" s="41" t="s">
        <v>14</v>
      </c>
      <c r="C10" s="41">
        <v>0</v>
      </c>
      <c r="D10" s="42">
        <f>D4*C10/100</f>
        <v>0</v>
      </c>
      <c r="E10" s="5"/>
      <c r="F10" s="6"/>
      <c r="G10" s="25" t="s">
        <v>5</v>
      </c>
      <c r="H10" s="19"/>
      <c r="I10" s="19"/>
      <c r="J10" s="20">
        <f>J8*3</f>
        <v>657687.07773360005</v>
      </c>
      <c r="K10" s="20">
        <f>(K8-D8-D9)*3+(D8+D9)</f>
        <v>906908.34823200013</v>
      </c>
      <c r="L10" s="20">
        <f>(L8-D8-D9)*3+(D8+D9)</f>
        <v>697438.70349600015</v>
      </c>
      <c r="M10" s="26">
        <f>SUM(J10:K10)</f>
        <v>1564595.4259656002</v>
      </c>
      <c r="N10" s="26">
        <f>J10+L10</f>
        <v>1355125.7812296003</v>
      </c>
      <c r="O10" s="21">
        <f>O8*3</f>
        <v>822108.84716699994</v>
      </c>
      <c r="P10" s="21">
        <f>(P8-D8-D9)*3+(D8+D9)</f>
        <v>906908.34823200013</v>
      </c>
      <c r="Q10" s="21">
        <f>(Q8-D8-D9)*3+(D8+D9)</f>
        <v>697438.70349600015</v>
      </c>
      <c r="R10" s="27">
        <f>SUM(O10:P10)</f>
        <v>1729017.1953990001</v>
      </c>
      <c r="S10" s="27">
        <f>O10+Q10</f>
        <v>1519547.550663</v>
      </c>
      <c r="T10" s="22">
        <f>T8*3</f>
        <v>1150952.3860338</v>
      </c>
      <c r="U10" s="22">
        <f>(U8-D8-D9)*3+(D8+D9)</f>
        <v>906908.34823200013</v>
      </c>
      <c r="V10" s="22">
        <f>(V8-D8-D9)*3+(D8+D9)</f>
        <v>697438.70349600015</v>
      </c>
      <c r="W10" s="28">
        <f>SUM(T10:U10)</f>
        <v>2057860.7342658001</v>
      </c>
      <c r="X10" s="28">
        <f>T10+V10</f>
        <v>1848391.0895298002</v>
      </c>
      <c r="Y10" s="23">
        <f>Y8*3</f>
        <v>1479795.9249006002</v>
      </c>
      <c r="Z10" s="23">
        <f>(Z8-D8-D9)*3+(D8+D9)</f>
        <v>906908.34823200013</v>
      </c>
      <c r="AA10" s="23">
        <f>(AA8-D8-D9)*3+(D8+D9)</f>
        <v>697438.70349600015</v>
      </c>
      <c r="AB10" s="29">
        <f>SUM(Y10:Z10)</f>
        <v>2386704.2731326004</v>
      </c>
      <c r="AC10" s="29">
        <f>Y10+AA10</f>
        <v>2177234.6283966005</v>
      </c>
      <c r="AD10" s="24">
        <f>AD8*3</f>
        <v>1644217.6943339999</v>
      </c>
      <c r="AE10" s="24">
        <f>(AE8-D8-D9)*3+(D8+D9)</f>
        <v>906908.34823200013</v>
      </c>
      <c r="AF10" s="24">
        <f>(AF8-D8-D9)*3+(D8+D9)</f>
        <v>697438.70349600015</v>
      </c>
      <c r="AG10" s="30">
        <f>SUM(AD10:AE10)</f>
        <v>2551126.042566</v>
      </c>
      <c r="AH10" s="30">
        <f>AD10+AF10</f>
        <v>2341656.3978300001</v>
      </c>
    </row>
    <row r="11" spans="2:35" ht="15" thickBot="1">
      <c r="B11" s="41" t="s">
        <v>15</v>
      </c>
      <c r="C11" s="41">
        <v>0</v>
      </c>
      <c r="D11" s="42">
        <f>D4*C11/100</f>
        <v>0</v>
      </c>
      <c r="E11" s="5"/>
      <c r="F11" s="6"/>
      <c r="G11" s="25" t="s">
        <v>6</v>
      </c>
      <c r="H11" s="19"/>
      <c r="I11" s="19"/>
      <c r="J11" s="20">
        <f>J8*4</f>
        <v>876916.10364480002</v>
      </c>
      <c r="K11" s="20">
        <f>(K8-D8-D9)*4+(D8+D9)</f>
        <v>1138495.2897370001</v>
      </c>
      <c r="L11" s="20">
        <f>(L8-D8-D9)*4+(D8+D9)</f>
        <v>859202.43008900015</v>
      </c>
      <c r="M11" s="26">
        <f>SUM(J11:K11)</f>
        <v>2015411.3933818</v>
      </c>
      <c r="N11" s="26">
        <f>J11+L11</f>
        <v>1736118.5337338001</v>
      </c>
      <c r="O11" s="21">
        <f>O8*4</f>
        <v>1096145.129556</v>
      </c>
      <c r="P11" s="21">
        <f>(P8-D8-D9)*4+(D8+D9)</f>
        <v>1138495.2897370001</v>
      </c>
      <c r="Q11" s="21">
        <f>(Q8-D8-D9)*4+(D8+D9)</f>
        <v>859202.43008900015</v>
      </c>
      <c r="R11" s="27">
        <f>SUM(O11:P11)</f>
        <v>2234640.4192930004</v>
      </c>
      <c r="S11" s="27">
        <f>O11+Q11</f>
        <v>1955347.5596450001</v>
      </c>
      <c r="T11" s="22">
        <f>T8*4</f>
        <v>1534603.1813784</v>
      </c>
      <c r="U11" s="22">
        <f>(U8-D8-D9)*4+(D8+D9)</f>
        <v>1138495.2897370001</v>
      </c>
      <c r="V11" s="22">
        <f>(V8-D8-D9)*4+(D8+D9)</f>
        <v>859202.43008900015</v>
      </c>
      <c r="W11" s="28">
        <f>SUM(T11:U11)</f>
        <v>2673098.4711154001</v>
      </c>
      <c r="X11" s="28">
        <f>T11+V11</f>
        <v>2393805.6114674001</v>
      </c>
      <c r="Y11" s="23">
        <f>Y8*4</f>
        <v>1973061.2332008001</v>
      </c>
      <c r="Z11" s="23">
        <f>(Z8-D8-D9)*4+(D8+D9)</f>
        <v>1138495.2897370001</v>
      </c>
      <c r="AA11" s="23">
        <f>(AA8-D8-D9)*4+(D8+D9)</f>
        <v>859202.43008900015</v>
      </c>
      <c r="AB11" s="29">
        <f>SUM(Y11:Z11)</f>
        <v>3111556.5229378003</v>
      </c>
      <c r="AC11" s="29">
        <f>Y11+AA11</f>
        <v>2832263.6632898003</v>
      </c>
      <c r="AD11" s="24">
        <f>AD8*4</f>
        <v>2192290.259112</v>
      </c>
      <c r="AE11" s="24">
        <f>(AE8-D8-D9)*4+(D8+D9)</f>
        <v>1138495.2897370001</v>
      </c>
      <c r="AF11" s="24">
        <f>(AF8-D8-D9)*4+(D8+D9)</f>
        <v>859202.43008900015</v>
      </c>
      <c r="AG11" s="30">
        <f>SUM(AD11:AE11)</f>
        <v>3330785.5488490001</v>
      </c>
      <c r="AH11" s="30">
        <f>AD11+AF11</f>
        <v>3051492.6892010001</v>
      </c>
    </row>
    <row r="12" spans="2:35" ht="15" thickBot="1">
      <c r="B12" s="41" t="s">
        <v>16</v>
      </c>
      <c r="C12" s="41">
        <v>0.39</v>
      </c>
      <c r="D12" s="42">
        <f>D4*C12/100</f>
        <v>3868.0474170000002</v>
      </c>
      <c r="E12" s="5"/>
      <c r="F12" s="5"/>
      <c r="G12" s="25" t="s">
        <v>7</v>
      </c>
      <c r="H12" s="19"/>
      <c r="I12" s="19"/>
      <c r="J12" s="20">
        <f>J8*5</f>
        <v>1096145.129556</v>
      </c>
      <c r="K12" s="20">
        <f>(K8-D8-D9)*5+(D8+D9)</f>
        <v>1370082.2312420001</v>
      </c>
      <c r="L12" s="20">
        <f>(L8-D8-D9)*5+(D8+D9)</f>
        <v>1020966.1566820001</v>
      </c>
      <c r="M12" s="26">
        <f>SUM(J12:K12)</f>
        <v>2466227.3607980004</v>
      </c>
      <c r="N12" s="26">
        <f>J12+L12</f>
        <v>2117111.2862380003</v>
      </c>
      <c r="O12" s="21">
        <f>O8*5</f>
        <v>1370181.4119450001</v>
      </c>
      <c r="P12" s="21">
        <f>(P8-D8-D9)*5+(D8+D9)</f>
        <v>1370082.2312420001</v>
      </c>
      <c r="Q12" s="21">
        <f>(Q8-D8-D9)*5+(D8+D9)</f>
        <v>1020966.1566820001</v>
      </c>
      <c r="R12" s="27">
        <f>SUM(O12:P12)</f>
        <v>2740263.6431870004</v>
      </c>
      <c r="S12" s="27">
        <f>O12+Q12</f>
        <v>2391147.5686270003</v>
      </c>
      <c r="T12" s="22">
        <f>T8*5</f>
        <v>1918253.9767229999</v>
      </c>
      <c r="U12" s="22">
        <f>(U8-D8-D9)*5+(D8+D9)</f>
        <v>1370082.2312420001</v>
      </c>
      <c r="V12" s="22">
        <f>(V8-D8-D9)*5+(D8+D9)</f>
        <v>1020966.1566820001</v>
      </c>
      <c r="W12" s="28">
        <f>SUM(T12:U12)</f>
        <v>3288336.2079650001</v>
      </c>
      <c r="X12" s="28">
        <f>T12+V12</f>
        <v>2939220.133405</v>
      </c>
      <c r="Y12" s="23">
        <f>Y8*5</f>
        <v>2466326.5415010001</v>
      </c>
      <c r="Z12" s="23">
        <f>(Z8-D8-D9)*5+(D8+D9)</f>
        <v>1370082.2312420001</v>
      </c>
      <c r="AA12" s="23">
        <f>(AA8-D8-D9)*5+(D8+D9)</f>
        <v>1020966.1566820001</v>
      </c>
      <c r="AB12" s="29">
        <f>SUM(Y12:Z12)</f>
        <v>3836408.7727430002</v>
      </c>
      <c r="AC12" s="29">
        <f>Y12+AA12</f>
        <v>3487292.6981830001</v>
      </c>
      <c r="AD12" s="24">
        <f>AD8*5</f>
        <v>2740362.8238900001</v>
      </c>
      <c r="AE12" s="24">
        <f>(AE8-D8-D9)*5+(D8+D9)</f>
        <v>1370082.2312420001</v>
      </c>
      <c r="AF12" s="24">
        <f>(AF8-D8-D9)*5+(D8+D9)</f>
        <v>1020966.1566820001</v>
      </c>
      <c r="AG12" s="30">
        <f>SUM(AD12:AE12)</f>
        <v>4110445.0551320002</v>
      </c>
      <c r="AH12" s="30">
        <f>AD12+AF12</f>
        <v>3761328.9805720001</v>
      </c>
    </row>
    <row r="13" spans="2:35" ht="15" thickBot="1">
      <c r="B13" s="43" t="s">
        <v>17</v>
      </c>
      <c r="C13" s="43">
        <v>0.47</v>
      </c>
      <c r="D13" s="44">
        <f>D4*C13/100</f>
        <v>4661.4930409999997</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1.5</v>
      </c>
      <c r="D14" s="42">
        <f>D4*C14/100</f>
        <v>14877.105449999999</v>
      </c>
      <c r="E14" s="8"/>
      <c r="F14" s="9"/>
    </row>
    <row r="15" spans="2:35" ht="15.75" thickBot="1">
      <c r="B15" s="43" t="s">
        <v>19</v>
      </c>
      <c r="C15" s="43">
        <v>51.6</v>
      </c>
      <c r="D15" s="44">
        <f>D4*C15/100</f>
        <v>511772.42748000001</v>
      </c>
      <c r="E15" s="8"/>
      <c r="F15" s="9"/>
      <c r="G15" t="s">
        <v>67</v>
      </c>
      <c r="M15" s="32"/>
      <c r="N15" s="32"/>
      <c r="O15" s="32"/>
    </row>
    <row r="16" spans="2:35" ht="15.75" thickBot="1">
      <c r="B16" s="43" t="s">
        <v>20</v>
      </c>
      <c r="C16" s="43">
        <v>3.07</v>
      </c>
      <c r="D16" s="44">
        <f>D4*C16/100</f>
        <v>30448.475820999996</v>
      </c>
      <c r="E16" s="8"/>
      <c r="F16" s="9"/>
      <c r="G16" t="s">
        <v>71</v>
      </c>
    </row>
    <row r="17" spans="2:32" ht="15.75" thickBot="1">
      <c r="B17" s="45" t="s">
        <v>21</v>
      </c>
      <c r="C17" s="45">
        <v>0.28000000000000003</v>
      </c>
      <c r="D17" s="46">
        <f>D4*C17/100</f>
        <v>2777.0596840000003</v>
      </c>
      <c r="E17" s="8"/>
      <c r="F17" s="9"/>
      <c r="G17" t="s">
        <v>84</v>
      </c>
    </row>
    <row r="18" spans="2:32" ht="15.75" thickBot="1">
      <c r="B18" s="45" t="s">
        <v>60</v>
      </c>
      <c r="C18" s="45">
        <v>0.2</v>
      </c>
      <c r="D18" s="46">
        <f>D4*C18/100</f>
        <v>1983.6140600000001</v>
      </c>
      <c r="E18" s="8"/>
      <c r="F18" s="9"/>
      <c r="G18" s="31" t="s">
        <v>68</v>
      </c>
      <c r="H18" s="31"/>
      <c r="I18" s="31"/>
      <c r="J18" s="31"/>
      <c r="AA18" s="37"/>
      <c r="AB18" s="37"/>
      <c r="AC18" s="37"/>
      <c r="AD18" s="37"/>
      <c r="AE18" s="37"/>
      <c r="AF18" s="37"/>
    </row>
    <row r="19" spans="2:32" ht="15.75" thickBot="1">
      <c r="B19" s="45" t="s">
        <v>23</v>
      </c>
      <c r="C19" s="45">
        <v>1.04</v>
      </c>
      <c r="D19" s="46">
        <f>D4*C19/100</f>
        <v>10314.793112000001</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v>
      </c>
      <c r="D20" s="46">
        <f>D4*C20/100</f>
        <v>0</v>
      </c>
      <c r="E20" s="8"/>
      <c r="F20" s="9"/>
      <c r="G20" t="s">
        <v>47</v>
      </c>
      <c r="P20" s="37"/>
      <c r="Q20" s="37"/>
      <c r="R20" s="37"/>
      <c r="S20" s="37"/>
      <c r="T20" s="37"/>
      <c r="U20" s="37"/>
      <c r="V20" s="37"/>
      <c r="W20" s="37"/>
      <c r="X20" s="37"/>
      <c r="Y20" s="37"/>
      <c r="Z20" s="37"/>
    </row>
    <row r="21" spans="2:32" ht="15.75" thickBot="1">
      <c r="B21" s="45" t="s">
        <v>25</v>
      </c>
      <c r="C21" s="45">
        <v>0</v>
      </c>
      <c r="D21" s="46">
        <f>D4*C21/100</f>
        <v>0</v>
      </c>
      <c r="E21" s="8"/>
      <c r="F21" s="9"/>
      <c r="G21" t="s">
        <v>70</v>
      </c>
    </row>
    <row r="22" spans="2:32" ht="15" thickBot="1">
      <c r="B22" s="45" t="s">
        <v>26</v>
      </c>
      <c r="C22" s="45">
        <v>19.600000000000001</v>
      </c>
      <c r="D22" s="46">
        <f>D4*C22/100</f>
        <v>194394.17788000003</v>
      </c>
      <c r="E22" s="8"/>
      <c r="F22" s="9"/>
    </row>
    <row r="23" spans="2:32" ht="15" thickBot="1">
      <c r="B23" s="41" t="s">
        <v>27</v>
      </c>
      <c r="C23" s="47">
        <v>0.34</v>
      </c>
      <c r="D23" s="42">
        <f>D4*C23/100</f>
        <v>3372.1439020000003</v>
      </c>
      <c r="E23" s="8"/>
      <c r="F23" s="9"/>
    </row>
    <row r="24" spans="2:32" ht="15" thickBot="1">
      <c r="B24" s="43" t="s">
        <v>28</v>
      </c>
      <c r="C24" s="43">
        <v>0.12</v>
      </c>
      <c r="D24" s="44">
        <f>D4*C24/100</f>
        <v>1190.1684359999999</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v>
      </c>
      <c r="D27" s="46">
        <f>D4*C27/100</f>
        <v>0</v>
      </c>
      <c r="E27" s="8"/>
      <c r="F27" s="9"/>
    </row>
    <row r="28" spans="2:32" ht="15" thickBot="1">
      <c r="B28" s="45" t="s">
        <v>32</v>
      </c>
      <c r="C28" s="45">
        <v>0</v>
      </c>
      <c r="D28" s="46">
        <f>D4*C28/100</f>
        <v>0</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0</v>
      </c>
      <c r="D30" s="42">
        <f>D4*C30/100</f>
        <v>0</v>
      </c>
      <c r="E30" s="81"/>
      <c r="F30" s="84"/>
      <c r="G30" s="36"/>
      <c r="H30" s="36"/>
      <c r="I30" s="36"/>
    </row>
    <row r="31" spans="2:32" ht="15" thickBot="1">
      <c r="B31" s="43" t="s">
        <v>35</v>
      </c>
      <c r="C31" s="43">
        <v>0</v>
      </c>
      <c r="D31" s="44">
        <f>D4*C31/100</f>
        <v>0</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v>
      </c>
      <c r="D33" s="48">
        <f t="shared" si="0"/>
        <v>991807.03000000014</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548072.564778</v>
      </c>
      <c r="E36" s="85"/>
      <c r="F36" s="36"/>
      <c r="G36" s="36"/>
      <c r="H36" s="36"/>
      <c r="I36" s="36"/>
    </row>
    <row r="37" spans="2:9" ht="15" thickBot="1">
      <c r="B37" s="41" t="s">
        <v>40</v>
      </c>
      <c r="C37" s="41"/>
      <c r="D37" s="42">
        <f>D8+D9+D10+D11+D12+D14+D17+D18+D19+D20+D21+D22+D23+D25+D26+D27+D28+D29+D30</f>
        <v>443734.46522200003</v>
      </c>
      <c r="E37" s="85"/>
      <c r="F37" s="36"/>
      <c r="G37" s="36"/>
      <c r="H37" s="36"/>
      <c r="I37" s="36"/>
    </row>
    <row r="38" spans="2:9" ht="15.75" thickBot="1">
      <c r="B38" s="41" t="s">
        <v>8</v>
      </c>
      <c r="C38" s="41"/>
      <c r="D38" s="48">
        <f>SUM(D36:D37)</f>
        <v>991807.03</v>
      </c>
      <c r="E38" s="86"/>
      <c r="F38" s="36"/>
      <c r="G38" s="36"/>
      <c r="H38" s="36"/>
      <c r="I38" s="36"/>
    </row>
    <row r="39" spans="2:9" ht="15.75" thickBot="1">
      <c r="B39" s="41"/>
      <c r="C39" s="41"/>
      <c r="D39" s="48"/>
      <c r="E39" s="86"/>
      <c r="F39" s="36"/>
      <c r="G39" s="36"/>
      <c r="H39" s="36"/>
      <c r="I39" s="36"/>
    </row>
    <row r="40" spans="2:9" ht="15.75" thickBot="1">
      <c r="B40" s="41"/>
      <c r="C40" s="41"/>
      <c r="D40" s="48"/>
      <c r="E40" s="86"/>
      <c r="F40" s="36"/>
      <c r="G40" s="36"/>
      <c r="H40" s="36"/>
      <c r="I40" s="36"/>
    </row>
    <row r="41" spans="2:9" ht="15.75" thickBot="1">
      <c r="B41" s="41"/>
      <c r="C41" s="48" t="s">
        <v>64</v>
      </c>
      <c r="D41" s="48" t="s">
        <v>65</v>
      </c>
      <c r="E41" s="86"/>
      <c r="F41" s="87"/>
      <c r="G41" s="36"/>
      <c r="H41" s="36"/>
      <c r="I41" s="36"/>
    </row>
    <row r="42" spans="2:9" ht="29.25" thickBot="1">
      <c r="B42" s="58" t="s">
        <v>59</v>
      </c>
      <c r="C42" s="105">
        <f>D42/D33*100</f>
        <v>55.259999999999984</v>
      </c>
      <c r="D42" s="111">
        <f>D13+D15+D16+D24+D31</f>
        <v>548072.564778</v>
      </c>
      <c r="E42" s="86"/>
      <c r="F42" s="88"/>
      <c r="G42" s="36"/>
      <c r="H42" s="89"/>
      <c r="I42" s="36"/>
    </row>
    <row r="43" spans="2:9" ht="15.75" thickBot="1">
      <c r="B43" s="59" t="s">
        <v>61</v>
      </c>
      <c r="C43" s="112">
        <f>D43/D33*100</f>
        <v>21.12</v>
      </c>
      <c r="D43" s="113">
        <f>D17+D18+D19+D20+D21+D22+D25+D26+D27+D28</f>
        <v>209469.64473600005</v>
      </c>
      <c r="E43" s="86"/>
      <c r="F43" s="88"/>
      <c r="G43" s="36"/>
      <c r="H43" s="89"/>
      <c r="I43" s="36"/>
    </row>
    <row r="44" spans="2:9" ht="15.75" thickBot="1">
      <c r="B44" s="52" t="s">
        <v>62</v>
      </c>
      <c r="C44" s="114">
        <f>D44/D33*100</f>
        <v>23.619999999999997</v>
      </c>
      <c r="D44" s="115">
        <f>D12+D14+D23+D29+D30+D8+D9+D10+D11</f>
        <v>234264.82048600001</v>
      </c>
      <c r="E44" s="86"/>
      <c r="F44" s="88"/>
      <c r="G44" s="36"/>
      <c r="H44" s="89"/>
      <c r="I44" s="36"/>
    </row>
    <row r="45" spans="2:9" ht="15.75" thickTop="1">
      <c r="C45">
        <f t="shared" ref="C45:D45" si="1">SUM(C42:C44)</f>
        <v>99.999999999999972</v>
      </c>
      <c r="D45" s="10">
        <f t="shared" si="1"/>
        <v>991807.03</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workbookViewId="0">
      <selection activeCell="I52" sqref="I52"/>
    </sheetView>
  </sheetViews>
  <sheetFormatPr defaultRowHeight="14.25"/>
  <cols>
    <col min="2" max="2" width="37.25" customWidth="1"/>
    <col min="4" max="4" width="11.75" customWidth="1"/>
  </cols>
  <sheetData>
    <row r="2" spans="2:35">
      <c r="B2" t="s">
        <v>117</v>
      </c>
    </row>
    <row r="3" spans="2:35" ht="15.75" thickBot="1">
      <c r="B3" s="31" t="s">
        <v>10</v>
      </c>
      <c r="C3" s="4"/>
    </row>
    <row r="4" spans="2:35" ht="16.5" thickTop="1" thickBot="1">
      <c r="B4" s="38" t="s">
        <v>9</v>
      </c>
      <c r="C4" s="39">
        <v>1</v>
      </c>
      <c r="D4" s="40">
        <v>3603036.03</v>
      </c>
      <c r="E4" s="10"/>
      <c r="F4" s="6"/>
    </row>
    <row r="5" spans="2:35" ht="15" thickBot="1">
      <c r="B5" s="41" t="s">
        <v>12</v>
      </c>
      <c r="C5" s="41"/>
      <c r="D5" s="42"/>
      <c r="E5" s="5"/>
      <c r="F5" s="6"/>
      <c r="G5" t="s">
        <v>118</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3.44</v>
      </c>
      <c r="D8" s="75">
        <f>D4*C8/100</f>
        <v>123944.439432</v>
      </c>
      <c r="E8" s="5"/>
      <c r="F8" s="6"/>
      <c r="G8" s="18"/>
      <c r="H8" s="19">
        <f>D36</f>
        <v>1061454.4144379999</v>
      </c>
      <c r="I8" s="19">
        <f>H8/5</f>
        <v>212290.88288759999</v>
      </c>
      <c r="J8" s="20">
        <f>I8*2</f>
        <v>424581.76577519998</v>
      </c>
      <c r="K8" s="20">
        <f>D37</f>
        <v>2541581.6155619998</v>
      </c>
      <c r="L8" s="20">
        <f>(D43/1.5)+D44</f>
        <v>2004969.4494940001</v>
      </c>
      <c r="M8" s="26">
        <f>SUM(J8:K8)</f>
        <v>2966163.3813371998</v>
      </c>
      <c r="N8" s="26">
        <f>J8+L8</f>
        <v>2429551.2152692</v>
      </c>
      <c r="O8" s="21">
        <f>I8*2.5</f>
        <v>530727.20721899997</v>
      </c>
      <c r="P8" s="21">
        <f>D37</f>
        <v>2541581.6155619998</v>
      </c>
      <c r="Q8" s="21">
        <f>(D43/1.5)+D44</f>
        <v>2004969.4494940001</v>
      </c>
      <c r="R8" s="27">
        <f>SUM(O8:P8)</f>
        <v>3072308.8227809998</v>
      </c>
      <c r="S8" s="27">
        <f>O8+Q8</f>
        <v>2535696.656713</v>
      </c>
      <c r="T8" s="22">
        <f>I8*3.5</f>
        <v>743018.09010659996</v>
      </c>
      <c r="U8" s="22">
        <f>D37</f>
        <v>2541581.6155619998</v>
      </c>
      <c r="V8" s="22">
        <f>(D43/1.5)+D44</f>
        <v>2004969.4494940001</v>
      </c>
      <c r="W8" s="28">
        <f>SUM(T8:U8)</f>
        <v>3284599.7056685998</v>
      </c>
      <c r="X8" s="28">
        <f>T8+V8</f>
        <v>2747987.5396006</v>
      </c>
      <c r="Y8" s="23">
        <f>I8*4.5</f>
        <v>955308.97299419995</v>
      </c>
      <c r="Z8" s="23">
        <f>D37</f>
        <v>2541581.6155619998</v>
      </c>
      <c r="AA8" s="23">
        <f>(D43/1.5)+D44</f>
        <v>2004969.4494940001</v>
      </c>
      <c r="AB8" s="29">
        <f>SUM(Y8:Z8)</f>
        <v>3496890.5885561998</v>
      </c>
      <c r="AC8" s="29">
        <f>Y8+AA8</f>
        <v>2960278.4224882</v>
      </c>
      <c r="AD8" s="24">
        <f>I8*5</f>
        <v>1061454.4144379999</v>
      </c>
      <c r="AE8" s="24">
        <f>D37</f>
        <v>2541581.6155619998</v>
      </c>
      <c r="AF8" s="24">
        <f>(D43/1.5)+D44</f>
        <v>2004969.4494940001</v>
      </c>
      <c r="AG8" s="57">
        <f>SUM(AD8:AE8)</f>
        <v>3603036.03</v>
      </c>
      <c r="AH8" s="30">
        <f>AD8+AF8</f>
        <v>3066423.863932</v>
      </c>
      <c r="AI8">
        <f>AH8/AG8*100-100</f>
        <v>-14.893333333333331</v>
      </c>
    </row>
    <row r="9" spans="2:35" ht="15" thickBot="1">
      <c r="B9" s="73" t="s">
        <v>13</v>
      </c>
      <c r="C9" s="73">
        <v>0.03</v>
      </c>
      <c r="D9" s="75">
        <f>D4*C9/100</f>
        <v>1080.910809</v>
      </c>
      <c r="E9" s="5"/>
      <c r="F9" s="6"/>
      <c r="G9" s="25" t="s">
        <v>4</v>
      </c>
      <c r="H9" s="19"/>
      <c r="I9" s="19"/>
      <c r="J9" s="20">
        <f>J8*2</f>
        <v>849163.53155039996</v>
      </c>
      <c r="K9" s="20">
        <f>(K8-D8-D9)*2+(D8+D9)</f>
        <v>4958137.8808829999</v>
      </c>
      <c r="L9" s="20">
        <f>(L8-D8-D9)*2+(D8+D9)</f>
        <v>3884913.5487469998</v>
      </c>
      <c r="M9" s="26">
        <f>SUM(J9:K9)</f>
        <v>5807301.4124333998</v>
      </c>
      <c r="N9" s="26">
        <f>J9+L9</f>
        <v>4734077.0802973993</v>
      </c>
      <c r="O9" s="21">
        <f>O8*2</f>
        <v>1061454.4144379999</v>
      </c>
      <c r="P9" s="21">
        <f>(P8-D8-D9)*2+(D8+D9)</f>
        <v>4958137.8808829999</v>
      </c>
      <c r="Q9" s="21">
        <f>(Q8-D8-D9)*2+(D8+D9)</f>
        <v>3884913.5487469998</v>
      </c>
      <c r="R9" s="27">
        <f>SUM(O9:P9)</f>
        <v>6019592.2953209998</v>
      </c>
      <c r="S9" s="27">
        <f>O9+Q9</f>
        <v>4946367.9631849993</v>
      </c>
      <c r="T9" s="22">
        <f>T8*2</f>
        <v>1486036.1802131999</v>
      </c>
      <c r="U9" s="22">
        <f>(U8-D8-D9)*2+(D8+D9)</f>
        <v>4958137.8808829999</v>
      </c>
      <c r="V9" s="22">
        <f>(V8-D8-D9)*2+(D8+D9)</f>
        <v>3884913.5487469998</v>
      </c>
      <c r="W9" s="28">
        <f>SUM(T9:U9)</f>
        <v>6444174.0610961998</v>
      </c>
      <c r="X9" s="28">
        <f>T9+V9</f>
        <v>5370949.7289601993</v>
      </c>
      <c r="Y9" s="23">
        <f>Y8*2</f>
        <v>1910617.9459883999</v>
      </c>
      <c r="Z9" s="23">
        <f>(Z8-D8-D9)*2+(D8+D9)</f>
        <v>4958137.8808829999</v>
      </c>
      <c r="AA9" s="23">
        <f>(AA8-D8-D9)*2+(D8+D9)</f>
        <v>3884913.5487469998</v>
      </c>
      <c r="AB9" s="29">
        <f>SUM(Y9:Z9)</f>
        <v>6868755.8268713998</v>
      </c>
      <c r="AC9" s="29">
        <f>Y9+AA9</f>
        <v>5795531.4947353993</v>
      </c>
      <c r="AD9" s="24">
        <f>AD8*2</f>
        <v>2122908.8288759999</v>
      </c>
      <c r="AE9" s="24">
        <f>(AE8-D8-D9)*2+(D8+D9)</f>
        <v>4958137.8808829999</v>
      </c>
      <c r="AF9" s="24">
        <f>(AF8-D8-D9)*2+(D8+D9)</f>
        <v>3884913.5487469998</v>
      </c>
      <c r="AG9" s="30">
        <f>SUM(AD9:AE9)</f>
        <v>7081046.7097589998</v>
      </c>
      <c r="AH9" s="30">
        <f>AD9+AF9</f>
        <v>6007822.3776229993</v>
      </c>
    </row>
    <row r="10" spans="2:35" ht="15" thickBot="1">
      <c r="B10" s="41" t="s">
        <v>14</v>
      </c>
      <c r="C10" s="41">
        <v>0</v>
      </c>
      <c r="D10" s="42">
        <f>D4*C10/100</f>
        <v>0</v>
      </c>
      <c r="E10" s="5"/>
      <c r="F10" s="6"/>
      <c r="G10" s="25" t="s">
        <v>5</v>
      </c>
      <c r="H10" s="19"/>
      <c r="I10" s="19"/>
      <c r="J10" s="20">
        <f>J8*3</f>
        <v>1273745.2973255999</v>
      </c>
      <c r="K10" s="20">
        <f>(K8-D8-D9)*3+(D8+D9)</f>
        <v>7374694.1462040003</v>
      </c>
      <c r="L10" s="20">
        <f>(L8-D8-D9)*3+(D8+D9)</f>
        <v>5764857.648</v>
      </c>
      <c r="M10" s="26">
        <f>SUM(J10:K10)</f>
        <v>8648439.4435296003</v>
      </c>
      <c r="N10" s="26">
        <f>J10+L10</f>
        <v>7038602.9453256</v>
      </c>
      <c r="O10" s="21">
        <f>O8*3</f>
        <v>1592181.6216569999</v>
      </c>
      <c r="P10" s="21">
        <f>(P8-D8-D9)*3+(D8+D9)</f>
        <v>7374694.1462040003</v>
      </c>
      <c r="Q10" s="21">
        <f>(Q8-D8-D9)*3+(D8+D9)</f>
        <v>5764857.648</v>
      </c>
      <c r="R10" s="27">
        <f>SUM(O10:P10)</f>
        <v>8966875.7678610012</v>
      </c>
      <c r="S10" s="27">
        <f>O10+Q10</f>
        <v>7357039.269657</v>
      </c>
      <c r="T10" s="22">
        <f>T8*3</f>
        <v>2229054.2703197999</v>
      </c>
      <c r="U10" s="22">
        <f>(U8-D8-D9)*3+(D8+D9)</f>
        <v>7374694.1462040003</v>
      </c>
      <c r="V10" s="22">
        <f>(V8-D8-D9)*3+(D8+D9)</f>
        <v>5764857.648</v>
      </c>
      <c r="W10" s="28">
        <f>SUM(T10:U10)</f>
        <v>9603748.4165237993</v>
      </c>
      <c r="X10" s="28">
        <f>T10+V10</f>
        <v>7993911.9183197999</v>
      </c>
      <c r="Y10" s="23">
        <f>Y8*3</f>
        <v>2865926.9189825999</v>
      </c>
      <c r="Z10" s="23">
        <f>(Z8-D8-D9)*3+(D8+D9)</f>
        <v>7374694.1462040003</v>
      </c>
      <c r="AA10" s="23">
        <f>(AA8-D8-D9)*3+(D8+D9)</f>
        <v>5764857.648</v>
      </c>
      <c r="AB10" s="29">
        <f>SUM(Y10:Z10)</f>
        <v>10240621.065186601</v>
      </c>
      <c r="AC10" s="29">
        <f>Y10+AA10</f>
        <v>8630784.5669826008</v>
      </c>
      <c r="AD10" s="24">
        <f>AD8*3</f>
        <v>3184363.2433139998</v>
      </c>
      <c r="AE10" s="24">
        <f>(AE8-D8-D9)*3+(D8+D9)</f>
        <v>7374694.1462040003</v>
      </c>
      <c r="AF10" s="24">
        <f>(AF8-D8-D9)*3+(D8+D9)</f>
        <v>5764857.648</v>
      </c>
      <c r="AG10" s="30">
        <f>SUM(AD10:AE10)</f>
        <v>10559057.389518</v>
      </c>
      <c r="AH10" s="30">
        <f>AD10+AF10</f>
        <v>8949220.8913139999</v>
      </c>
    </row>
    <row r="11" spans="2:35" ht="15" thickBot="1">
      <c r="B11" s="41" t="s">
        <v>15</v>
      </c>
      <c r="C11" s="41">
        <v>0</v>
      </c>
      <c r="D11" s="42">
        <f>D4*C11/100</f>
        <v>0</v>
      </c>
      <c r="E11" s="5"/>
      <c r="F11" s="6"/>
      <c r="G11" s="25" t="s">
        <v>6</v>
      </c>
      <c r="H11" s="19"/>
      <c r="I11" s="19"/>
      <c r="J11" s="20">
        <f>J8*4</f>
        <v>1698327.0631007999</v>
      </c>
      <c r="K11" s="20">
        <f>(K8-D8-D9)*4+(D8+D9)</f>
        <v>9791250.4115249999</v>
      </c>
      <c r="L11" s="20">
        <f>(L8-D8-D9)*4+(D8+D9)</f>
        <v>7644801.7472529998</v>
      </c>
      <c r="M11" s="26">
        <f>SUM(J11:K11)</f>
        <v>11489577.4746258</v>
      </c>
      <c r="N11" s="26">
        <f>J11+L11</f>
        <v>9343128.8103538007</v>
      </c>
      <c r="O11" s="21">
        <f>O8*4</f>
        <v>2122908.8288759999</v>
      </c>
      <c r="P11" s="21">
        <f>(P8-D8-D9)*4+(D8+D9)</f>
        <v>9791250.4115249999</v>
      </c>
      <c r="Q11" s="21">
        <f>(Q8-D8-D9)*4+(D8+D9)</f>
        <v>7644801.7472529998</v>
      </c>
      <c r="R11" s="27">
        <f>SUM(O11:P11)</f>
        <v>11914159.240401</v>
      </c>
      <c r="S11" s="27">
        <f>O11+Q11</f>
        <v>9767710.5761290006</v>
      </c>
      <c r="T11" s="22">
        <f>T8*4</f>
        <v>2972072.3604263999</v>
      </c>
      <c r="U11" s="22">
        <f>(U8-D8-D9)*4+(D8+D9)</f>
        <v>9791250.4115249999</v>
      </c>
      <c r="V11" s="22">
        <f>(V8-D8-D9)*4+(D8+D9)</f>
        <v>7644801.7472529998</v>
      </c>
      <c r="W11" s="28">
        <f>SUM(T11:U11)</f>
        <v>12763322.7719514</v>
      </c>
      <c r="X11" s="28">
        <f>T11+V11</f>
        <v>10616874.107679401</v>
      </c>
      <c r="Y11" s="23">
        <f>Y8*4</f>
        <v>3821235.8919767998</v>
      </c>
      <c r="Z11" s="23">
        <f>(Z8-D8-D9)*4+(D8+D9)</f>
        <v>9791250.4115249999</v>
      </c>
      <c r="AA11" s="23">
        <f>(AA8-D8-D9)*4+(D8+D9)</f>
        <v>7644801.7472529998</v>
      </c>
      <c r="AB11" s="29">
        <f>SUM(Y11:Z11)</f>
        <v>13612486.3035018</v>
      </c>
      <c r="AC11" s="29">
        <f>Y11+AA11</f>
        <v>11466037.639229801</v>
      </c>
      <c r="AD11" s="24">
        <f>AD8*4</f>
        <v>4245817.6577519998</v>
      </c>
      <c r="AE11" s="24">
        <f>(AE8-D8-D9)*4+(D8+D9)</f>
        <v>9791250.4115249999</v>
      </c>
      <c r="AF11" s="24">
        <f>(AF8-D8-D9)*4+(D8+D9)</f>
        <v>7644801.7472529998</v>
      </c>
      <c r="AG11" s="30">
        <f>SUM(AD11:AE11)</f>
        <v>14037068.069277</v>
      </c>
      <c r="AH11" s="30">
        <f>AD11+AF11</f>
        <v>11890619.405005001</v>
      </c>
    </row>
    <row r="12" spans="2:35" ht="15" thickBot="1">
      <c r="B12" s="41" t="s">
        <v>16</v>
      </c>
      <c r="C12" s="41">
        <v>0.37</v>
      </c>
      <c r="D12" s="42">
        <f>D4*C12/100</f>
        <v>13331.233310999998</v>
      </c>
      <c r="E12" s="5"/>
      <c r="F12" s="5"/>
      <c r="G12" s="25" t="s">
        <v>7</v>
      </c>
      <c r="H12" s="19"/>
      <c r="I12" s="19"/>
      <c r="J12" s="20">
        <f>J8*5</f>
        <v>2122908.8288759999</v>
      </c>
      <c r="K12" s="20">
        <f>(K8-D8-D9)*5+(D8+D9)</f>
        <v>12207806.676845999</v>
      </c>
      <c r="L12" s="20">
        <f>(L8-D8-D9)*5+(D8+D9)</f>
        <v>9524745.8465059996</v>
      </c>
      <c r="M12" s="26">
        <f>SUM(J12:K12)</f>
        <v>14330715.505721999</v>
      </c>
      <c r="N12" s="26">
        <f>J12+L12</f>
        <v>11647654.675381999</v>
      </c>
      <c r="O12" s="21">
        <f>O8*5</f>
        <v>2653636.0360949999</v>
      </c>
      <c r="P12" s="21">
        <f>(P8-D8-D9)*5+(D8+D9)</f>
        <v>12207806.676845999</v>
      </c>
      <c r="Q12" s="21">
        <f>(Q8-D8-D9)*5+(D8+D9)</f>
        <v>9524745.8465059996</v>
      </c>
      <c r="R12" s="27">
        <f>SUM(O12:P12)</f>
        <v>14861442.712940998</v>
      </c>
      <c r="S12" s="27">
        <f>O12+Q12</f>
        <v>12178381.882601</v>
      </c>
      <c r="T12" s="22">
        <f>T8*5</f>
        <v>3715090.4505329998</v>
      </c>
      <c r="U12" s="22">
        <f>(U8-D8-D9)*5+(D8+D9)</f>
        <v>12207806.676845999</v>
      </c>
      <c r="V12" s="22">
        <f>(V8-D8-D9)*5+(D8+D9)</f>
        <v>9524745.8465059996</v>
      </c>
      <c r="W12" s="28">
        <f>SUM(T12:U12)</f>
        <v>15922897.127379</v>
      </c>
      <c r="X12" s="28">
        <f>T12+V12</f>
        <v>13239836.297038998</v>
      </c>
      <c r="Y12" s="23">
        <f>Y8*5</f>
        <v>4776544.8649709998</v>
      </c>
      <c r="Z12" s="23">
        <f>(Z8-D8-D9)*5+(D8+D9)</f>
        <v>12207806.676845999</v>
      </c>
      <c r="AA12" s="23">
        <f>(AA8-D8-D9)*5+(D8+D9)</f>
        <v>9524745.8465059996</v>
      </c>
      <c r="AB12" s="29">
        <f>SUM(Y12:Z12)</f>
        <v>16984351.541816998</v>
      </c>
      <c r="AC12" s="29">
        <f>Y12+AA12</f>
        <v>14301290.711477</v>
      </c>
      <c r="AD12" s="24">
        <f>AD8*5</f>
        <v>5307272.0721899997</v>
      </c>
      <c r="AE12" s="24">
        <f>(AE8-D8-D9)*5+(D8+D9)</f>
        <v>12207806.676845999</v>
      </c>
      <c r="AF12" s="24">
        <f>(AF8-D8-D9)*5+(D8+D9)</f>
        <v>9524745.8465059996</v>
      </c>
      <c r="AG12" s="30">
        <f>SUM(AD12:AE12)</f>
        <v>17515078.749035999</v>
      </c>
      <c r="AH12" s="30">
        <f>AD12+AF12</f>
        <v>14832017.918695999</v>
      </c>
    </row>
    <row r="13" spans="2:35" ht="15" thickBot="1">
      <c r="B13" s="43" t="s">
        <v>17</v>
      </c>
      <c r="C13" s="43">
        <v>1.08</v>
      </c>
      <c r="D13" s="44">
        <f>D4*C13/100</f>
        <v>38912.789124000003</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5.24</v>
      </c>
      <c r="D14" s="42">
        <f>D4*C14/100</f>
        <v>188799.08797199998</v>
      </c>
      <c r="E14" s="8"/>
      <c r="F14" s="9"/>
    </row>
    <row r="15" spans="2:35" ht="15.75" thickBot="1">
      <c r="B15" s="43" t="s">
        <v>19</v>
      </c>
      <c r="C15" s="43">
        <v>21.63</v>
      </c>
      <c r="D15" s="44">
        <f>D4*C15/100</f>
        <v>779336.69328899996</v>
      </c>
      <c r="E15" s="8"/>
      <c r="F15" s="9"/>
      <c r="G15" t="s">
        <v>67</v>
      </c>
      <c r="M15" s="32"/>
      <c r="N15" s="32"/>
      <c r="O15" s="32"/>
    </row>
    <row r="16" spans="2:35" ht="15.75" thickBot="1">
      <c r="B16" s="43" t="s">
        <v>20</v>
      </c>
      <c r="C16" s="43">
        <v>1.65</v>
      </c>
      <c r="D16" s="44">
        <f>D4*C16/100</f>
        <v>59450.09449499999</v>
      </c>
      <c r="E16" s="8"/>
      <c r="F16" s="9"/>
      <c r="G16" t="s">
        <v>71</v>
      </c>
    </row>
    <row r="17" spans="2:32" ht="15.75" thickBot="1">
      <c r="B17" s="45" t="s">
        <v>21</v>
      </c>
      <c r="C17" s="45">
        <v>0.02</v>
      </c>
      <c r="D17" s="46">
        <f>D4*C17/100</f>
        <v>720.60720600000002</v>
      </c>
      <c r="E17" s="8"/>
      <c r="F17" s="9"/>
      <c r="G17" t="s">
        <v>84</v>
      </c>
    </row>
    <row r="18" spans="2:32" ht="15.75" thickBot="1">
      <c r="B18" s="45" t="s">
        <v>60</v>
      </c>
      <c r="C18" s="45">
        <v>0</v>
      </c>
      <c r="D18" s="46">
        <f>D4*C18/100</f>
        <v>0</v>
      </c>
      <c r="E18" s="8"/>
      <c r="F18" s="9"/>
      <c r="G18" s="31" t="s">
        <v>68</v>
      </c>
      <c r="H18" s="31"/>
      <c r="I18" s="31"/>
      <c r="J18" s="31"/>
      <c r="AA18" s="37"/>
      <c r="AB18" s="37"/>
      <c r="AC18" s="37"/>
      <c r="AD18" s="37"/>
      <c r="AE18" s="37"/>
      <c r="AF18" s="37"/>
    </row>
    <row r="19" spans="2:32" ht="15.75" thickBot="1">
      <c r="B19" s="45" t="s">
        <v>23</v>
      </c>
      <c r="C19" s="45">
        <v>2.2200000000000002</v>
      </c>
      <c r="D19" s="46">
        <f>D4*C19/100</f>
        <v>79987.399866000007</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v>
      </c>
      <c r="D20" s="46">
        <f>D4*C20/100</f>
        <v>0</v>
      </c>
      <c r="E20" s="8"/>
      <c r="F20" s="9"/>
      <c r="G20" t="s">
        <v>47</v>
      </c>
      <c r="P20" s="37"/>
      <c r="Q20" s="37"/>
      <c r="R20" s="37"/>
      <c r="S20" s="37"/>
      <c r="T20" s="37"/>
      <c r="U20" s="37"/>
      <c r="V20" s="37"/>
      <c r="W20" s="37"/>
      <c r="X20" s="37"/>
      <c r="Y20" s="37"/>
      <c r="Z20" s="37"/>
    </row>
    <row r="21" spans="2:32" ht="15.75" thickBot="1">
      <c r="B21" s="45" t="s">
        <v>25</v>
      </c>
      <c r="C21" s="45">
        <v>15.36</v>
      </c>
      <c r="D21" s="46">
        <f>D4*C21/100</f>
        <v>553426.33420799999</v>
      </c>
      <c r="E21" s="8"/>
      <c r="F21" s="9"/>
      <c r="G21" t="s">
        <v>70</v>
      </c>
    </row>
    <row r="22" spans="2:32" ht="15" thickBot="1">
      <c r="B22" s="45" t="s">
        <v>26</v>
      </c>
      <c r="C22" s="45">
        <v>25.54</v>
      </c>
      <c r="D22" s="46">
        <f>D4*C22/100</f>
        <v>920215.40206199989</v>
      </c>
      <c r="E22" s="8"/>
      <c r="F22" s="9"/>
    </row>
    <row r="23" spans="2:32" ht="15" thickBot="1">
      <c r="B23" s="41" t="s">
        <v>27</v>
      </c>
      <c r="C23" s="47">
        <v>0.24</v>
      </c>
      <c r="D23" s="42">
        <f>D4*C23/100</f>
        <v>8647.2864719999998</v>
      </c>
      <c r="E23" s="8"/>
      <c r="F23" s="9"/>
    </row>
    <row r="24" spans="2:32" ht="15" thickBot="1">
      <c r="B24" s="43" t="s">
        <v>28</v>
      </c>
      <c r="C24" s="43">
        <v>4.3899999999999997</v>
      </c>
      <c r="D24" s="44">
        <f>D4*C24/100</f>
        <v>158173.28171699998</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0.05</v>
      </c>
      <c r="D27" s="46">
        <f>D4*C27/100</f>
        <v>1801.5180150000001</v>
      </c>
      <c r="E27" s="8"/>
      <c r="F27" s="9"/>
    </row>
    <row r="28" spans="2:32" ht="15" thickBot="1">
      <c r="B28" s="45" t="s">
        <v>32</v>
      </c>
      <c r="C28" s="45">
        <v>1.49</v>
      </c>
      <c r="D28" s="46">
        <f>D4*C28/100</f>
        <v>53685.236847</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16.54</v>
      </c>
      <c r="D30" s="42">
        <f>D4*C30/100</f>
        <v>595942.15936199995</v>
      </c>
      <c r="E30" s="81"/>
      <c r="F30" s="84"/>
      <c r="G30" s="36"/>
      <c r="H30" s="36"/>
      <c r="I30" s="36"/>
    </row>
    <row r="31" spans="2:32" ht="15" thickBot="1">
      <c r="B31" s="43" t="s">
        <v>35</v>
      </c>
      <c r="C31" s="43">
        <v>0.71</v>
      </c>
      <c r="D31" s="44">
        <f>D4*C31/100</f>
        <v>25581.555812999999</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99.999999999999986</v>
      </c>
      <c r="D33" s="48">
        <f t="shared" si="0"/>
        <v>3603036.0300000003</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1061454.4144379999</v>
      </c>
      <c r="E36" s="85"/>
      <c r="F36" s="36"/>
      <c r="G36" s="36"/>
      <c r="H36" s="36"/>
      <c r="I36" s="36"/>
    </row>
    <row r="37" spans="2:9" ht="15" thickBot="1">
      <c r="B37" s="41" t="s">
        <v>40</v>
      </c>
      <c r="C37" s="41"/>
      <c r="D37" s="42">
        <f>D8+D9+D10+D11+D12+D14+D17+D18+D19+D20+D21+D22+D23+D25+D26+D27+D28+D29+D30</f>
        <v>2541581.6155619998</v>
      </c>
      <c r="E37" s="85"/>
      <c r="F37" s="36"/>
      <c r="G37" s="36"/>
      <c r="H37" s="36"/>
      <c r="I37" s="36"/>
    </row>
    <row r="38" spans="2:9" ht="15.75" thickBot="1">
      <c r="B38" s="41" t="s">
        <v>8</v>
      </c>
      <c r="C38" s="41"/>
      <c r="D38" s="48">
        <f>SUM(D36:D37)</f>
        <v>3603036.03</v>
      </c>
      <c r="E38" s="86"/>
      <c r="F38" s="36"/>
      <c r="G38" s="36"/>
      <c r="H38" s="36"/>
      <c r="I38" s="36"/>
    </row>
    <row r="39" spans="2:9" ht="15.75" thickBot="1">
      <c r="B39" s="41"/>
      <c r="C39" s="41"/>
      <c r="D39" s="48"/>
      <c r="E39" s="86"/>
      <c r="F39" s="36"/>
      <c r="G39" s="36"/>
      <c r="H39" s="36"/>
      <c r="I39" s="36"/>
    </row>
    <row r="40" spans="2:9" ht="15.75" thickBot="1">
      <c r="B40" s="41"/>
      <c r="C40" s="41"/>
      <c r="D40" s="48"/>
      <c r="E40" s="86"/>
      <c r="F40" s="36"/>
      <c r="G40" s="36"/>
      <c r="H40" s="36"/>
      <c r="I40" s="36"/>
    </row>
    <row r="41" spans="2:9" ht="15.75" thickBot="1">
      <c r="B41" s="41"/>
      <c r="C41" s="48" t="s">
        <v>64</v>
      </c>
      <c r="D41" s="48" t="s">
        <v>65</v>
      </c>
      <c r="E41" s="86"/>
      <c r="F41" s="87"/>
      <c r="G41" s="36"/>
      <c r="H41" s="36"/>
      <c r="I41" s="36"/>
    </row>
    <row r="42" spans="2:9" ht="29.25" thickBot="1">
      <c r="B42" s="58" t="s">
        <v>59</v>
      </c>
      <c r="C42" s="105">
        <f>D42/D33*100</f>
        <v>29.459999999999997</v>
      </c>
      <c r="D42" s="111">
        <f>D13+D15+D16+D24+D31</f>
        <v>1061454.4144379999</v>
      </c>
      <c r="E42" s="86"/>
      <c r="F42" s="88"/>
      <c r="G42" s="36"/>
      <c r="H42" s="89"/>
      <c r="I42" s="36"/>
    </row>
    <row r="43" spans="2:9" ht="15.75" thickBot="1">
      <c r="B43" s="59" t="s">
        <v>61</v>
      </c>
      <c r="C43" s="112">
        <f>D43/D33*100</f>
        <v>44.68</v>
      </c>
      <c r="D43" s="113">
        <f>D17+D18+D19+D20+D21+D22+D25+D26+D27+D28</f>
        <v>1609836.4982040001</v>
      </c>
      <c r="E43" s="86"/>
      <c r="F43" s="88"/>
      <c r="G43" s="36"/>
      <c r="H43" s="89"/>
      <c r="I43" s="36"/>
    </row>
    <row r="44" spans="2:9" ht="15.75" thickBot="1">
      <c r="B44" s="52" t="s">
        <v>62</v>
      </c>
      <c r="C44" s="114">
        <f>D44/D33*100</f>
        <v>25.86</v>
      </c>
      <c r="D44" s="115">
        <f>D12+D14+D23+D29+D30+D8+D9+D10+D11</f>
        <v>931745.11735800002</v>
      </c>
      <c r="E44" s="86"/>
      <c r="F44" s="88"/>
      <c r="G44" s="36"/>
      <c r="H44" s="89"/>
      <c r="I44" s="36"/>
    </row>
    <row r="45" spans="2:9" ht="15.75" thickTop="1">
      <c r="C45">
        <f t="shared" ref="C45:D45" si="1">SUM(C42:C44)</f>
        <v>100</v>
      </c>
      <c r="D45" s="10">
        <f t="shared" si="1"/>
        <v>3603036.0300000003</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workbookViewId="0">
      <selection activeCell="A51" sqref="A51"/>
    </sheetView>
  </sheetViews>
  <sheetFormatPr defaultRowHeight="14.25"/>
  <cols>
    <col min="2" max="2" width="34.375" customWidth="1"/>
    <col min="4" max="4" width="12.125" customWidth="1"/>
  </cols>
  <sheetData>
    <row r="2" spans="2:35">
      <c r="B2" t="s">
        <v>119</v>
      </c>
    </row>
    <row r="3" spans="2:35" ht="15.75" thickBot="1">
      <c r="B3" s="31" t="s">
        <v>10</v>
      </c>
      <c r="C3" s="4"/>
    </row>
    <row r="4" spans="2:35" ht="16.5" thickTop="1" thickBot="1">
      <c r="B4" s="38" t="s">
        <v>9</v>
      </c>
      <c r="C4" s="39">
        <v>1</v>
      </c>
      <c r="D4" s="40">
        <v>1462389</v>
      </c>
      <c r="E4" s="10"/>
      <c r="F4" s="6"/>
    </row>
    <row r="5" spans="2:35" ht="15" thickBot="1">
      <c r="B5" s="41" t="s">
        <v>12</v>
      </c>
      <c r="C5" s="41"/>
      <c r="D5" s="42"/>
      <c r="E5" s="5"/>
      <c r="F5" s="6"/>
      <c r="G5" t="s">
        <v>120</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23.27</v>
      </c>
      <c r="D8" s="75">
        <f>D4*C8/100</f>
        <v>340297.9203</v>
      </c>
      <c r="E8" s="5"/>
      <c r="F8" s="6"/>
      <c r="G8" s="18"/>
      <c r="H8" s="19">
        <f>D36</f>
        <v>799780.54409999994</v>
      </c>
      <c r="I8" s="19">
        <f>H8/5</f>
        <v>159956.10881999999</v>
      </c>
      <c r="J8" s="20">
        <f>I8*2</f>
        <v>319912.21763999999</v>
      </c>
      <c r="K8" s="20">
        <f>D37</f>
        <v>662608.45590000006</v>
      </c>
      <c r="L8" s="20">
        <f>(D43/1.5)+D44</f>
        <v>570575.44149999996</v>
      </c>
      <c r="M8" s="26">
        <f>SUM(J8:K8)</f>
        <v>982520.67354000011</v>
      </c>
      <c r="N8" s="26">
        <f>J8+L8</f>
        <v>890487.65913999989</v>
      </c>
      <c r="O8" s="21">
        <f>I8*2.5</f>
        <v>399890.27204999997</v>
      </c>
      <c r="P8" s="21">
        <f>D37</f>
        <v>662608.45590000006</v>
      </c>
      <c r="Q8" s="21">
        <f>(D43/1.5)+D44</f>
        <v>570575.44149999996</v>
      </c>
      <c r="R8" s="27">
        <f>SUM(O8:P8)</f>
        <v>1062498.72795</v>
      </c>
      <c r="S8" s="27">
        <f>O8+Q8</f>
        <v>970465.71354999999</v>
      </c>
      <c r="T8" s="22">
        <f>I8*3.5</f>
        <v>559846.38086999999</v>
      </c>
      <c r="U8" s="22">
        <f>D37</f>
        <v>662608.45590000006</v>
      </c>
      <c r="V8" s="22">
        <f>(D43/1.5)+D44</f>
        <v>570575.44149999996</v>
      </c>
      <c r="W8" s="28">
        <f>SUM(T8:U8)</f>
        <v>1222454.8367699999</v>
      </c>
      <c r="X8" s="28">
        <f>T8+V8</f>
        <v>1130421.82237</v>
      </c>
      <c r="Y8" s="23">
        <f>I8*4.5</f>
        <v>719802.48968999996</v>
      </c>
      <c r="Z8" s="23">
        <f>D37</f>
        <v>662608.45590000006</v>
      </c>
      <c r="AA8" s="23">
        <f>(D43/1.5)+D44</f>
        <v>570575.44149999996</v>
      </c>
      <c r="AB8" s="29">
        <f>SUM(Y8:Z8)</f>
        <v>1382410.9455900001</v>
      </c>
      <c r="AC8" s="29">
        <f>Y8+AA8</f>
        <v>1290377.9311899999</v>
      </c>
      <c r="AD8" s="24">
        <f>I8*5</f>
        <v>799780.54409999994</v>
      </c>
      <c r="AE8" s="24">
        <f>D37</f>
        <v>662608.45590000006</v>
      </c>
      <c r="AF8" s="24">
        <f>(D43/1.5)+D44</f>
        <v>570575.44149999996</v>
      </c>
      <c r="AG8" s="57">
        <f>SUM(AD8:AE8)</f>
        <v>1462389</v>
      </c>
      <c r="AH8" s="30">
        <f>AD8+AF8</f>
        <v>1370355.9855999998</v>
      </c>
      <c r="AI8">
        <f>AH8/AG8*100-100</f>
        <v>-6.2933333333333508</v>
      </c>
    </row>
    <row r="9" spans="2:35" ht="15" thickBot="1">
      <c r="B9" s="73" t="s">
        <v>13</v>
      </c>
      <c r="C9" s="73">
        <v>0</v>
      </c>
      <c r="D9" s="75">
        <f>D4*C9/100</f>
        <v>0</v>
      </c>
      <c r="E9" s="5"/>
      <c r="F9" s="6"/>
      <c r="G9" s="25" t="s">
        <v>4</v>
      </c>
      <c r="H9" s="19"/>
      <c r="I9" s="19"/>
      <c r="J9" s="20">
        <f>J8*2</f>
        <v>639824.43527999998</v>
      </c>
      <c r="K9" s="20">
        <f>(K8-D8-D9)*2+(D8+D9)</f>
        <v>984918.99150000012</v>
      </c>
      <c r="L9" s="20">
        <f>(L8-D8-D9)*2+(D8+D9)</f>
        <v>800852.96269999992</v>
      </c>
      <c r="M9" s="26">
        <f>SUM(J9:K9)</f>
        <v>1624743.4267800001</v>
      </c>
      <c r="N9" s="26">
        <f>J9+L9</f>
        <v>1440677.3979799999</v>
      </c>
      <c r="O9" s="21">
        <f>O8*2</f>
        <v>799780.54409999994</v>
      </c>
      <c r="P9" s="21">
        <f>(P8-D8-D9)*2+(D8+D9)</f>
        <v>984918.99150000012</v>
      </c>
      <c r="Q9" s="21">
        <f>(Q8-D8-D9)*2+(D8+D9)</f>
        <v>800852.96269999992</v>
      </c>
      <c r="R9" s="27">
        <f>SUM(O9:P9)</f>
        <v>1784699.5356000001</v>
      </c>
      <c r="S9" s="27">
        <f>O9+Q9</f>
        <v>1600633.5067999999</v>
      </c>
      <c r="T9" s="22">
        <f>T8*2</f>
        <v>1119692.76174</v>
      </c>
      <c r="U9" s="22">
        <f>(U8-D8-D9)*2+(D8+D9)</f>
        <v>984918.99150000012</v>
      </c>
      <c r="V9" s="22">
        <f>(V8-D8-D9)*2+(D8+D9)</f>
        <v>800852.96269999992</v>
      </c>
      <c r="W9" s="28">
        <f>SUM(T9:U9)</f>
        <v>2104611.75324</v>
      </c>
      <c r="X9" s="28">
        <f>T9+V9</f>
        <v>1920545.72444</v>
      </c>
      <c r="Y9" s="23">
        <f>Y8*2</f>
        <v>1439604.9793799999</v>
      </c>
      <c r="Z9" s="23">
        <f>(Z8-D8-D9)*2+(D8+D9)</f>
        <v>984918.99150000012</v>
      </c>
      <c r="AA9" s="23">
        <f>(AA8-D8-D9)*2+(D8+D9)</f>
        <v>800852.96269999992</v>
      </c>
      <c r="AB9" s="29">
        <f>SUM(Y9:Z9)</f>
        <v>2424523.9708799999</v>
      </c>
      <c r="AC9" s="29">
        <f>Y9+AA9</f>
        <v>2240457.9420799999</v>
      </c>
      <c r="AD9" s="24">
        <f>AD8*2</f>
        <v>1599561.0881999999</v>
      </c>
      <c r="AE9" s="24">
        <f>(AE8-D8-D9)*2+(D8+D9)</f>
        <v>984918.99150000012</v>
      </c>
      <c r="AF9" s="24">
        <f>(AF8-D8-D9)*2+(D8+D9)</f>
        <v>800852.96269999992</v>
      </c>
      <c r="AG9" s="30">
        <f>SUM(AD9:AE9)</f>
        <v>2584480.0797000001</v>
      </c>
      <c r="AH9" s="30">
        <f>AD9+AF9</f>
        <v>2400414.0508999997</v>
      </c>
    </row>
    <row r="10" spans="2:35" ht="15" thickBot="1">
      <c r="B10" s="41" t="s">
        <v>14</v>
      </c>
      <c r="C10" s="41">
        <v>0</v>
      </c>
      <c r="D10" s="42">
        <f>D4*C10/100</f>
        <v>0</v>
      </c>
      <c r="E10" s="5"/>
      <c r="F10" s="6"/>
      <c r="G10" s="25" t="s">
        <v>5</v>
      </c>
      <c r="H10" s="19"/>
      <c r="I10" s="19"/>
      <c r="J10" s="20">
        <f>J8*3</f>
        <v>959736.65292000002</v>
      </c>
      <c r="K10" s="20">
        <f>(K8-D8-D9)*3+(D8+D9)</f>
        <v>1307229.5271000001</v>
      </c>
      <c r="L10" s="20">
        <f>(L8-D8-D9)*3+(D8+D9)</f>
        <v>1031130.4838999999</v>
      </c>
      <c r="M10" s="26">
        <f>SUM(J10:K10)</f>
        <v>2266966.1800199999</v>
      </c>
      <c r="N10" s="26">
        <f>J10+L10</f>
        <v>1990867.1368199999</v>
      </c>
      <c r="O10" s="21">
        <f>O8*3</f>
        <v>1199670.8161499999</v>
      </c>
      <c r="P10" s="21">
        <f>(P8-D8-D9)*3+(D8+D9)</f>
        <v>1307229.5271000001</v>
      </c>
      <c r="Q10" s="21">
        <f>(Q8-D8-D9)*3+(D8+D9)</f>
        <v>1031130.4838999999</v>
      </c>
      <c r="R10" s="27">
        <f>SUM(O10:P10)</f>
        <v>2506900.3432499999</v>
      </c>
      <c r="S10" s="27">
        <f>O10+Q10</f>
        <v>2230801.3000499997</v>
      </c>
      <c r="T10" s="22">
        <f>T8*3</f>
        <v>1679539.14261</v>
      </c>
      <c r="U10" s="22">
        <f>(U8-D8-D9)*3+(D8+D9)</f>
        <v>1307229.5271000001</v>
      </c>
      <c r="V10" s="22">
        <f>(V8-D8-D9)*3+(D8+D9)</f>
        <v>1031130.4838999999</v>
      </c>
      <c r="W10" s="28">
        <f>SUM(T10:U10)</f>
        <v>2986768.66971</v>
      </c>
      <c r="X10" s="28">
        <f>T10+V10</f>
        <v>2710669.6265099999</v>
      </c>
      <c r="Y10" s="23">
        <f>Y8*3</f>
        <v>2159407.4690699996</v>
      </c>
      <c r="Z10" s="23">
        <f>(Z8-D8-D9)*3+(D8+D9)</f>
        <v>1307229.5271000001</v>
      </c>
      <c r="AA10" s="23">
        <f>(AA8-D8-D9)*3+(D8+D9)</f>
        <v>1031130.4838999999</v>
      </c>
      <c r="AB10" s="29">
        <f>SUM(Y10:Z10)</f>
        <v>3466636.9961699997</v>
      </c>
      <c r="AC10" s="29">
        <f>Y10+AA10</f>
        <v>3190537.9529699995</v>
      </c>
      <c r="AD10" s="24">
        <f>AD8*3</f>
        <v>2399341.6322999997</v>
      </c>
      <c r="AE10" s="24">
        <f>(AE8-D8-D9)*3+(D8+D9)</f>
        <v>1307229.5271000001</v>
      </c>
      <c r="AF10" s="24">
        <f>(AF8-D8-D9)*3+(D8+D9)</f>
        <v>1031130.4838999999</v>
      </c>
      <c r="AG10" s="30">
        <f>SUM(AD10:AE10)</f>
        <v>3706571.1593999998</v>
      </c>
      <c r="AH10" s="30">
        <f>AD10+AF10</f>
        <v>3430472.1161999996</v>
      </c>
    </row>
    <row r="11" spans="2:35" ht="15" thickBot="1">
      <c r="B11" s="41" t="s">
        <v>15</v>
      </c>
      <c r="C11" s="41">
        <v>0</v>
      </c>
      <c r="D11" s="42">
        <f>D4*C11/100</f>
        <v>0</v>
      </c>
      <c r="E11" s="5"/>
      <c r="F11" s="6"/>
      <c r="G11" s="25" t="s">
        <v>6</v>
      </c>
      <c r="H11" s="19"/>
      <c r="I11" s="19"/>
      <c r="J11" s="20">
        <f>J8*4</f>
        <v>1279648.87056</v>
      </c>
      <c r="K11" s="20">
        <f>(K8-D8-D9)*4+(D8+D9)</f>
        <v>1629540.0627000001</v>
      </c>
      <c r="L11" s="20">
        <f>(L8-D8-D9)*4+(D8+D9)</f>
        <v>1261408.0050999997</v>
      </c>
      <c r="M11" s="26">
        <f>SUM(J11:K11)</f>
        <v>2909188.9332600003</v>
      </c>
      <c r="N11" s="26">
        <f>J11+L11</f>
        <v>2541056.8756599994</v>
      </c>
      <c r="O11" s="21">
        <f>O8*4</f>
        <v>1599561.0881999999</v>
      </c>
      <c r="P11" s="21">
        <f>(P8-D8-D9)*4+(D8+D9)</f>
        <v>1629540.0627000001</v>
      </c>
      <c r="Q11" s="21">
        <f>(Q8-D8-D9)*4+(D8+D9)</f>
        <v>1261408.0050999997</v>
      </c>
      <c r="R11" s="27">
        <f>SUM(O11:P11)</f>
        <v>3229101.1508999998</v>
      </c>
      <c r="S11" s="27">
        <f>O11+Q11</f>
        <v>2860969.0932999998</v>
      </c>
      <c r="T11" s="22">
        <f>T8*4</f>
        <v>2239385.52348</v>
      </c>
      <c r="U11" s="22">
        <f>(U8-D8-D9)*4+(D8+D9)</f>
        <v>1629540.0627000001</v>
      </c>
      <c r="V11" s="22">
        <f>(V8-D8-D9)*4+(D8+D9)</f>
        <v>1261408.0050999997</v>
      </c>
      <c r="W11" s="28">
        <f>SUM(T11:U11)</f>
        <v>3868925.5861800001</v>
      </c>
      <c r="X11" s="28">
        <f>T11+V11</f>
        <v>3500793.5285799997</v>
      </c>
      <c r="Y11" s="23">
        <f>Y8*4</f>
        <v>2879209.9587599998</v>
      </c>
      <c r="Z11" s="23">
        <f>(Z8-D8-D9)*4+(D8+D9)</f>
        <v>1629540.0627000001</v>
      </c>
      <c r="AA11" s="23">
        <f>(AA8-D8-D9)*4+(D8+D9)</f>
        <v>1261408.0050999997</v>
      </c>
      <c r="AB11" s="29">
        <f>SUM(Y11:Z11)</f>
        <v>4508750.0214600004</v>
      </c>
      <c r="AC11" s="29">
        <f>Y11+AA11</f>
        <v>4140617.9638599996</v>
      </c>
      <c r="AD11" s="24">
        <f>AD8*4</f>
        <v>3199122.1763999998</v>
      </c>
      <c r="AE11" s="24">
        <f>(AE8-D8-D9)*4+(D8+D9)</f>
        <v>1629540.0627000001</v>
      </c>
      <c r="AF11" s="24">
        <f>(AF8-D8-D9)*4+(D8+D9)</f>
        <v>1261408.0050999997</v>
      </c>
      <c r="AG11" s="30">
        <f>SUM(AD11:AE11)</f>
        <v>4828662.2390999999</v>
      </c>
      <c r="AH11" s="30">
        <f>AD11+AF11</f>
        <v>4460530.181499999</v>
      </c>
    </row>
    <row r="12" spans="2:35" ht="15" thickBot="1">
      <c r="B12" s="41" t="s">
        <v>16</v>
      </c>
      <c r="C12" s="41">
        <v>0.77</v>
      </c>
      <c r="D12" s="42">
        <f>D4*C12/100</f>
        <v>11260.3953</v>
      </c>
      <c r="E12" s="5"/>
      <c r="F12" s="5"/>
      <c r="G12" s="25" t="s">
        <v>7</v>
      </c>
      <c r="H12" s="19"/>
      <c r="I12" s="19"/>
      <c r="J12" s="20">
        <f>J8*5</f>
        <v>1599561.0881999999</v>
      </c>
      <c r="K12" s="20">
        <f>(K8-D8-D9)*5+(D8+D9)</f>
        <v>1951850.5983000002</v>
      </c>
      <c r="L12" s="20">
        <f>(L8-D8-D9)*5+(D8+D9)</f>
        <v>1491685.5262999996</v>
      </c>
      <c r="M12" s="26">
        <f>SUM(J12:K12)</f>
        <v>3551411.6864999998</v>
      </c>
      <c r="N12" s="26">
        <f>J12+L12</f>
        <v>3091246.6144999992</v>
      </c>
      <c r="O12" s="21">
        <f>O8*5</f>
        <v>1999451.3602499999</v>
      </c>
      <c r="P12" s="21">
        <f>(P8-D8-D9)*5+(D8+D9)</f>
        <v>1951850.5983000002</v>
      </c>
      <c r="Q12" s="21">
        <f>(Q8-D8-D9)*5+(D8+D9)</f>
        <v>1491685.5262999996</v>
      </c>
      <c r="R12" s="27">
        <f>SUM(O12:P12)</f>
        <v>3951301.9585500001</v>
      </c>
      <c r="S12" s="27">
        <f>O12+Q12</f>
        <v>3491136.8865499995</v>
      </c>
      <c r="T12" s="22">
        <f>T8*5</f>
        <v>2799231.90435</v>
      </c>
      <c r="U12" s="22">
        <f>(U8-D8-D9)*5+(D8+D9)</f>
        <v>1951850.5983000002</v>
      </c>
      <c r="V12" s="22">
        <f>(V8-D8-D9)*5+(D8+D9)</f>
        <v>1491685.5262999996</v>
      </c>
      <c r="W12" s="28">
        <f>SUM(T12:U12)</f>
        <v>4751082.5026500002</v>
      </c>
      <c r="X12" s="28">
        <f>T12+V12</f>
        <v>4290917.4306499995</v>
      </c>
      <c r="Y12" s="23">
        <f>Y8*5</f>
        <v>3599012.44845</v>
      </c>
      <c r="Z12" s="23">
        <f>(Z8-D8-D9)*5+(D8+D9)</f>
        <v>1951850.5983000002</v>
      </c>
      <c r="AA12" s="23">
        <f>(AA8-D8-D9)*5+(D8+D9)</f>
        <v>1491685.5262999996</v>
      </c>
      <c r="AB12" s="29">
        <f>SUM(Y12:Z12)</f>
        <v>5550863.0467499997</v>
      </c>
      <c r="AC12" s="29">
        <f>Y12+AA12</f>
        <v>5090697.9747499991</v>
      </c>
      <c r="AD12" s="24">
        <f>AD8*5</f>
        <v>3998902.7204999998</v>
      </c>
      <c r="AE12" s="24">
        <f>(AE8-D8-D9)*5+(D8+D9)</f>
        <v>1951850.5983000002</v>
      </c>
      <c r="AF12" s="24">
        <f>(AF8-D8-D9)*5+(D8+D9)</f>
        <v>1491685.5262999996</v>
      </c>
      <c r="AG12" s="30">
        <f>SUM(AD12:AE12)</f>
        <v>5950753.3188000005</v>
      </c>
      <c r="AH12" s="30">
        <f>AD12+AF12</f>
        <v>5490588.2467999998</v>
      </c>
    </row>
    <row r="13" spans="2:35" ht="15" thickBot="1">
      <c r="B13" s="43" t="s">
        <v>17</v>
      </c>
      <c r="C13" s="43">
        <v>5.26</v>
      </c>
      <c r="D13" s="44">
        <f>D4*C13/100</f>
        <v>76921.661399999997</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0.76</v>
      </c>
      <c r="D14" s="42">
        <f>D4*C14/100</f>
        <v>11114.1564</v>
      </c>
      <c r="E14" s="8"/>
      <c r="F14" s="9"/>
    </row>
    <row r="15" spans="2:35" ht="15.75" thickBot="1">
      <c r="B15" s="43" t="s">
        <v>19</v>
      </c>
      <c r="C15" s="43">
        <v>47.22</v>
      </c>
      <c r="D15" s="44">
        <f>D4*C15/100</f>
        <v>690540.0858</v>
      </c>
      <c r="E15" s="8"/>
      <c r="F15" s="9"/>
      <c r="G15" t="s">
        <v>67</v>
      </c>
      <c r="M15" s="32"/>
      <c r="N15" s="32"/>
      <c r="O15" s="32"/>
    </row>
    <row r="16" spans="2:35" ht="15.75" thickBot="1">
      <c r="B16" s="43" t="s">
        <v>20</v>
      </c>
      <c r="C16" s="43">
        <v>1.54</v>
      </c>
      <c r="D16" s="44">
        <f>D4*C16/100</f>
        <v>22520.7906</v>
      </c>
      <c r="E16" s="8"/>
      <c r="F16" s="9"/>
      <c r="G16" t="s">
        <v>71</v>
      </c>
    </row>
    <row r="17" spans="2:32" ht="15.75" thickBot="1">
      <c r="B17" s="45" t="s">
        <v>21</v>
      </c>
      <c r="C17" s="45">
        <v>0</v>
      </c>
      <c r="D17" s="46">
        <f>D4*C17/100</f>
        <v>0</v>
      </c>
      <c r="E17" s="8"/>
      <c r="F17" s="9"/>
      <c r="G17" t="s">
        <v>84</v>
      </c>
    </row>
    <row r="18" spans="2:32" ht="15.75" thickBot="1">
      <c r="B18" s="45" t="s">
        <v>60</v>
      </c>
      <c r="C18" s="45">
        <v>0</v>
      </c>
      <c r="D18" s="46">
        <f>D4*C18/100</f>
        <v>0</v>
      </c>
      <c r="E18" s="8"/>
      <c r="F18" s="9"/>
      <c r="G18" s="31" t="s">
        <v>68</v>
      </c>
      <c r="H18" s="31"/>
      <c r="I18" s="31"/>
      <c r="J18" s="31"/>
      <c r="AA18" s="37"/>
      <c r="AB18" s="37"/>
      <c r="AC18" s="37"/>
      <c r="AD18" s="37"/>
      <c r="AE18" s="37"/>
      <c r="AF18" s="37"/>
    </row>
    <row r="19" spans="2:32" ht="15.75" thickBot="1">
      <c r="B19" s="45" t="s">
        <v>23</v>
      </c>
      <c r="C19" s="45">
        <v>1.83</v>
      </c>
      <c r="D19" s="46">
        <f>D4*C19/100</f>
        <v>26761.718700000001</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0.74</v>
      </c>
      <c r="D20" s="46">
        <f>D4*C20/100</f>
        <v>10821.678600000001</v>
      </c>
      <c r="E20" s="8"/>
      <c r="F20" s="9"/>
      <c r="G20" t="s">
        <v>47</v>
      </c>
      <c r="P20" s="37"/>
      <c r="Q20" s="37"/>
      <c r="R20" s="37"/>
      <c r="S20" s="37"/>
      <c r="T20" s="37"/>
      <c r="U20" s="37"/>
      <c r="V20" s="37"/>
      <c r="W20" s="37"/>
      <c r="X20" s="37"/>
      <c r="Y20" s="37"/>
      <c r="Z20" s="37"/>
    </row>
    <row r="21" spans="2:32" ht="15.75" thickBot="1">
      <c r="B21" s="45" t="s">
        <v>25</v>
      </c>
      <c r="C21" s="45">
        <v>0.28999999999999998</v>
      </c>
      <c r="D21" s="46">
        <f>D4*C21/100</f>
        <v>4240.9281000000001</v>
      </c>
      <c r="E21" s="8"/>
      <c r="F21" s="9"/>
      <c r="G21" t="s">
        <v>70</v>
      </c>
    </row>
    <row r="22" spans="2:32" ht="15" thickBot="1">
      <c r="B22" s="45" t="s">
        <v>26</v>
      </c>
      <c r="C22" s="45">
        <v>16.02</v>
      </c>
      <c r="D22" s="46">
        <f>D4*C22/100</f>
        <v>234274.71780000001</v>
      </c>
      <c r="E22" s="8"/>
      <c r="F22" s="9"/>
    </row>
    <row r="23" spans="2:32" ht="15" thickBot="1">
      <c r="B23" s="41" t="s">
        <v>27</v>
      </c>
      <c r="C23" s="47">
        <v>1.62</v>
      </c>
      <c r="D23" s="42">
        <f>D4*C23/100</f>
        <v>23690.701800000003</v>
      </c>
      <c r="E23" s="8"/>
      <c r="F23" s="9"/>
    </row>
    <row r="24" spans="2:32" ht="15" thickBot="1">
      <c r="B24" s="43" t="s">
        <v>28</v>
      </c>
      <c r="C24" s="43">
        <v>0.61</v>
      </c>
      <c r="D24" s="44">
        <f>D4*C24/100</f>
        <v>8920.572900000001</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v>
      </c>
      <c r="D27" s="46">
        <f>D4*C27/100</f>
        <v>0</v>
      </c>
      <c r="E27" s="8"/>
      <c r="F27" s="9"/>
    </row>
    <row r="28" spans="2:32" ht="15" thickBot="1">
      <c r="B28" s="45" t="s">
        <v>32</v>
      </c>
      <c r="C28" s="45">
        <v>0</v>
      </c>
      <c r="D28" s="46">
        <f>D4*C28/100</f>
        <v>0</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0.01</v>
      </c>
      <c r="D30" s="42">
        <f>D4*C30/100</f>
        <v>146.2389</v>
      </c>
      <c r="E30" s="81"/>
      <c r="F30" s="84"/>
      <c r="G30" s="36"/>
      <c r="H30" s="36"/>
      <c r="I30" s="36"/>
    </row>
    <row r="31" spans="2:32" ht="15" thickBot="1">
      <c r="B31" s="43" t="s">
        <v>35</v>
      </c>
      <c r="C31" s="43">
        <v>0.06</v>
      </c>
      <c r="D31" s="44">
        <f>D4*C31/100</f>
        <v>877.43340000000001</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100.00000000000001</v>
      </c>
      <c r="D33" s="48">
        <f t="shared" si="0"/>
        <v>1462388.9999999998</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799780.54409999994</v>
      </c>
      <c r="E36" s="85"/>
      <c r="F36" s="36"/>
      <c r="G36" s="36"/>
      <c r="H36" s="36"/>
      <c r="I36" s="36"/>
    </row>
    <row r="37" spans="2:9" ht="15" thickBot="1">
      <c r="B37" s="41" t="s">
        <v>40</v>
      </c>
      <c r="C37" s="41"/>
      <c r="D37" s="42">
        <f>D8+D9+D10+D11+D12+D14+D17+D18+D19+D20+D21+D22+D23+D25+D26+D27+D28+D29+D30</f>
        <v>662608.45590000006</v>
      </c>
      <c r="E37" s="85"/>
      <c r="F37" s="36"/>
      <c r="G37" s="36"/>
      <c r="H37" s="36"/>
      <c r="I37" s="36"/>
    </row>
    <row r="38" spans="2:9" ht="15.75" thickBot="1">
      <c r="B38" s="41" t="s">
        <v>8</v>
      </c>
      <c r="C38" s="41"/>
      <c r="D38" s="48">
        <f>SUM(D36:D37)</f>
        <v>1462389</v>
      </c>
      <c r="E38" s="86"/>
      <c r="F38" s="36"/>
      <c r="G38" s="36"/>
      <c r="H38" s="36"/>
      <c r="I38" s="36"/>
    </row>
    <row r="39" spans="2:9" ht="15.75" thickBot="1">
      <c r="B39" s="41"/>
      <c r="C39" s="41"/>
      <c r="D39" s="48"/>
      <c r="E39" s="86"/>
      <c r="F39" s="36"/>
      <c r="G39" s="36"/>
      <c r="H39" s="36"/>
      <c r="I39" s="36"/>
    </row>
    <row r="40" spans="2:9" ht="15.75" thickBot="1">
      <c r="B40" s="41"/>
      <c r="C40" s="41"/>
      <c r="D40" s="48"/>
      <c r="E40" s="86"/>
      <c r="F40" s="36"/>
      <c r="G40" s="36"/>
      <c r="H40" s="36"/>
      <c r="I40" s="36"/>
    </row>
    <row r="41" spans="2:9" ht="15.75" thickBot="1">
      <c r="B41" s="41"/>
      <c r="C41" s="48" t="s">
        <v>64</v>
      </c>
      <c r="D41" s="48" t="s">
        <v>65</v>
      </c>
      <c r="E41" s="86"/>
      <c r="F41" s="87"/>
      <c r="G41" s="36"/>
      <c r="H41" s="36"/>
      <c r="I41" s="36"/>
    </row>
    <row r="42" spans="2:9" ht="29.25" thickBot="1">
      <c r="B42" s="58" t="s">
        <v>59</v>
      </c>
      <c r="C42" s="105">
        <f>D42/D33*100</f>
        <v>54.690000000000005</v>
      </c>
      <c r="D42" s="111">
        <f>D13+D15+D16+D24+D31</f>
        <v>799780.54409999994</v>
      </c>
      <c r="E42" s="86"/>
      <c r="F42" s="88"/>
      <c r="G42" s="36"/>
      <c r="H42" s="89"/>
      <c r="I42" s="36"/>
    </row>
    <row r="43" spans="2:9" ht="15.75" thickBot="1">
      <c r="B43" s="59" t="s">
        <v>61</v>
      </c>
      <c r="C43" s="112">
        <f>D43/D33*100</f>
        <v>18.880000000000006</v>
      </c>
      <c r="D43" s="113">
        <f>D17+D18+D19+D20+D21+D22+D25+D26+D27+D28</f>
        <v>276099.04320000001</v>
      </c>
      <c r="E43" s="86"/>
      <c r="F43" s="88"/>
      <c r="G43" s="36"/>
      <c r="H43" s="89"/>
      <c r="I43" s="36"/>
    </row>
    <row r="44" spans="2:9" ht="15.75" thickBot="1">
      <c r="B44" s="52" t="s">
        <v>62</v>
      </c>
      <c r="C44" s="114">
        <f>D44/D33*100</f>
        <v>26.430000000000003</v>
      </c>
      <c r="D44" s="115">
        <f>D12+D14+D23+D29+D30+D8+D9+D10+D11</f>
        <v>386509.41269999999</v>
      </c>
      <c r="E44" s="86"/>
      <c r="F44" s="88"/>
      <c r="G44" s="36"/>
      <c r="H44" s="89"/>
      <c r="I44" s="36"/>
    </row>
    <row r="45" spans="2:9" ht="15.75" thickTop="1">
      <c r="C45">
        <f t="shared" ref="C45:D45" si="1">SUM(C42:C44)</f>
        <v>100.00000000000001</v>
      </c>
      <c r="D45" s="10">
        <f t="shared" si="1"/>
        <v>1462389</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A31" workbookViewId="0">
      <selection activeCell="A51" sqref="A51"/>
    </sheetView>
  </sheetViews>
  <sheetFormatPr defaultRowHeight="14.25"/>
  <cols>
    <col min="2" max="2" width="33.625" customWidth="1"/>
    <col min="4" max="4" width="12.625" customWidth="1"/>
  </cols>
  <sheetData>
    <row r="2" spans="2:35">
      <c r="B2" t="s">
        <v>121</v>
      </c>
    </row>
    <row r="3" spans="2:35" ht="15.75" thickBot="1">
      <c r="B3" s="31" t="s">
        <v>10</v>
      </c>
      <c r="C3" s="4"/>
    </row>
    <row r="4" spans="2:35" ht="16.5" thickTop="1" thickBot="1">
      <c r="B4" s="38" t="s">
        <v>9</v>
      </c>
      <c r="C4" s="39">
        <v>1</v>
      </c>
      <c r="D4" s="40">
        <v>9244127.5199999996</v>
      </c>
      <c r="E4" s="10"/>
      <c r="F4" s="6"/>
    </row>
    <row r="5" spans="2:35" ht="15" thickBot="1">
      <c r="B5" s="41" t="s">
        <v>12</v>
      </c>
      <c r="C5" s="41"/>
      <c r="D5" s="42"/>
      <c r="E5" s="5"/>
      <c r="F5" s="6"/>
      <c r="G5" t="s">
        <v>122</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9.4</v>
      </c>
      <c r="D8" s="75">
        <f>D4*C8/100</f>
        <v>868947.98687999998</v>
      </c>
      <c r="E8" s="5"/>
      <c r="F8" s="6"/>
      <c r="G8" s="18"/>
      <c r="H8" s="19">
        <f>D36</f>
        <v>4163555.0350079997</v>
      </c>
      <c r="I8" s="19">
        <f>H8/5</f>
        <v>832711.0070016</v>
      </c>
      <c r="J8" s="20">
        <f>I8*2</f>
        <v>1665422.0140032</v>
      </c>
      <c r="K8" s="20">
        <f>D37</f>
        <v>5080572.4849920003</v>
      </c>
      <c r="L8" s="20">
        <f>(D43/1.5)+D44</f>
        <v>3973742.283264</v>
      </c>
      <c r="M8" s="26">
        <f>SUM(J8:K8)</f>
        <v>6745994.4989951998</v>
      </c>
      <c r="N8" s="26">
        <f>J8+L8</f>
        <v>5639164.2972672004</v>
      </c>
      <c r="O8" s="21">
        <f>I8*2.5</f>
        <v>2081777.5175040001</v>
      </c>
      <c r="P8" s="21">
        <f>D37</f>
        <v>5080572.4849920003</v>
      </c>
      <c r="Q8" s="21">
        <f>(D43/1.5)+D44</f>
        <v>3973742.283264</v>
      </c>
      <c r="R8" s="27">
        <f>SUM(O8:P8)</f>
        <v>7162350.0024960004</v>
      </c>
      <c r="S8" s="27">
        <f>O8+Q8</f>
        <v>6055519.8007680001</v>
      </c>
      <c r="T8" s="22">
        <f>I8*3.5</f>
        <v>2914488.5245055999</v>
      </c>
      <c r="U8" s="22">
        <f>D37</f>
        <v>5080572.4849920003</v>
      </c>
      <c r="V8" s="22">
        <f>(D43/1.5)+D44</f>
        <v>3973742.283264</v>
      </c>
      <c r="W8" s="28">
        <f>SUM(T8:U8)</f>
        <v>7995061.0094975997</v>
      </c>
      <c r="X8" s="28">
        <f>T8+V8</f>
        <v>6888230.8077696003</v>
      </c>
      <c r="Y8" s="23">
        <f>I8*4.5</f>
        <v>3747199.5315072001</v>
      </c>
      <c r="Z8" s="23">
        <f>D37</f>
        <v>5080572.4849920003</v>
      </c>
      <c r="AA8" s="23">
        <f>(D43/1.5)+D44</f>
        <v>3973742.283264</v>
      </c>
      <c r="AB8" s="29">
        <f>SUM(Y8:Z8)</f>
        <v>8827772.0164992008</v>
      </c>
      <c r="AC8" s="29">
        <f>Y8+AA8</f>
        <v>7720941.8147711996</v>
      </c>
      <c r="AD8" s="24">
        <f>I8*5</f>
        <v>4163555.0350080002</v>
      </c>
      <c r="AE8" s="24">
        <f>D37</f>
        <v>5080572.4849920003</v>
      </c>
      <c r="AF8" s="24">
        <f>(D43/1.5)+D44</f>
        <v>3973742.283264</v>
      </c>
      <c r="AG8" s="57">
        <f>SUM(AD8:AE8)</f>
        <v>9244127.5199999996</v>
      </c>
      <c r="AH8" s="30">
        <f>AD8+AF8</f>
        <v>8137297.3182720002</v>
      </c>
      <c r="AI8">
        <f>AH8/AG8*100-100</f>
        <v>-11.973333333333329</v>
      </c>
    </row>
    <row r="9" spans="2:35" ht="15" thickBot="1">
      <c r="B9" s="73" t="s">
        <v>13</v>
      </c>
      <c r="C9" s="73">
        <v>5.0000000000000001E-3</v>
      </c>
      <c r="D9" s="75">
        <f>D4*C9/100</f>
        <v>462.20637600000003</v>
      </c>
      <c r="E9" s="5"/>
      <c r="F9" s="6"/>
      <c r="G9" s="25" t="s">
        <v>4</v>
      </c>
      <c r="H9" s="19"/>
      <c r="I9" s="19"/>
      <c r="J9" s="20">
        <f>J8*2</f>
        <v>3330844.0280064</v>
      </c>
      <c r="K9" s="20">
        <f>(K8-D8-D9)*2+(D8+D9)</f>
        <v>9291734.7767280005</v>
      </c>
      <c r="L9" s="20">
        <f>(L8-D8-D9)*2+(D8+D9)</f>
        <v>7078074.3732720008</v>
      </c>
      <c r="M9" s="26">
        <f>SUM(J9:K9)</f>
        <v>12622578.804734401</v>
      </c>
      <c r="N9" s="26">
        <f>J9+L9</f>
        <v>10408918.401278401</v>
      </c>
      <c r="O9" s="21">
        <f>O8*2</f>
        <v>4163555.0350080002</v>
      </c>
      <c r="P9" s="21">
        <f>(P8-D8-D9)*2+(D8+D9)</f>
        <v>9291734.7767280005</v>
      </c>
      <c r="Q9" s="21">
        <f>(Q8-D8-D9)*2+(D8+D9)</f>
        <v>7078074.3732720008</v>
      </c>
      <c r="R9" s="27">
        <f>SUM(O9:P9)</f>
        <v>13455289.811736001</v>
      </c>
      <c r="S9" s="27">
        <f>O9+Q9</f>
        <v>11241629.40828</v>
      </c>
      <c r="T9" s="22">
        <f>T8*2</f>
        <v>5828977.0490111997</v>
      </c>
      <c r="U9" s="22">
        <f>(U8-D8-D9)*2+(D8+D9)</f>
        <v>9291734.7767280005</v>
      </c>
      <c r="V9" s="22">
        <f>(V8-D8-D9)*2+(D8+D9)</f>
        <v>7078074.3732720008</v>
      </c>
      <c r="W9" s="28">
        <f>SUM(T9:U9)</f>
        <v>15120711.825739201</v>
      </c>
      <c r="X9" s="28">
        <f>T9+V9</f>
        <v>12907051.422283201</v>
      </c>
      <c r="Y9" s="23">
        <f>Y8*2</f>
        <v>7494399.0630144002</v>
      </c>
      <c r="Z9" s="23">
        <f>(Z8-D8-D9)*2+(D8+D9)</f>
        <v>9291734.7767280005</v>
      </c>
      <c r="AA9" s="23">
        <f>(AA8-D8-D9)*2+(D8+D9)</f>
        <v>7078074.3732720008</v>
      </c>
      <c r="AB9" s="29">
        <f>SUM(Y9:Z9)</f>
        <v>16786133.8397424</v>
      </c>
      <c r="AC9" s="29">
        <f>Y9+AA9</f>
        <v>14572473.436286401</v>
      </c>
      <c r="AD9" s="24">
        <f>AD8*2</f>
        <v>8327110.0700160004</v>
      </c>
      <c r="AE9" s="24">
        <f>(AE8-D8-D9)*2+(D8+D9)</f>
        <v>9291734.7767280005</v>
      </c>
      <c r="AF9" s="24">
        <f>(AF8-D8-D9)*2+(D8+D9)</f>
        <v>7078074.3732720008</v>
      </c>
      <c r="AG9" s="30">
        <f>SUM(AD9:AE9)</f>
        <v>17618844.846744001</v>
      </c>
      <c r="AH9" s="30">
        <f>AD9+AF9</f>
        <v>15405184.443288002</v>
      </c>
    </row>
    <row r="10" spans="2:35" ht="15" thickBot="1">
      <c r="B10" s="41" t="s">
        <v>14</v>
      </c>
      <c r="C10" s="41">
        <v>0</v>
      </c>
      <c r="D10" s="42">
        <f>D4*C10/100</f>
        <v>0</v>
      </c>
      <c r="E10" s="5"/>
      <c r="F10" s="6"/>
      <c r="G10" s="25" t="s">
        <v>5</v>
      </c>
      <c r="H10" s="19"/>
      <c r="I10" s="19"/>
      <c r="J10" s="20">
        <f>J8*3</f>
        <v>4996266.0420095995</v>
      </c>
      <c r="K10" s="20">
        <f>(K8-D8-D9)*3+(D8+D9)</f>
        <v>13502897.068464002</v>
      </c>
      <c r="L10" s="20">
        <f>(L8-D8-D9)*3+(D8+D9)</f>
        <v>10182406.463280002</v>
      </c>
      <c r="M10" s="26">
        <f>SUM(J10:K10)</f>
        <v>18499163.110473603</v>
      </c>
      <c r="N10" s="26">
        <f>J10+L10</f>
        <v>15178672.505289601</v>
      </c>
      <c r="O10" s="21">
        <f>O8*3</f>
        <v>6245332.5525120003</v>
      </c>
      <c r="P10" s="21">
        <f>(P8-D8-D9)*3+(D8+D9)</f>
        <v>13502897.068464002</v>
      </c>
      <c r="Q10" s="21">
        <f>(Q8-D8-D9)*3+(D8+D9)</f>
        <v>10182406.463280002</v>
      </c>
      <c r="R10" s="27">
        <f>SUM(O10:P10)</f>
        <v>19748229.620976001</v>
      </c>
      <c r="S10" s="27">
        <f>O10+Q10</f>
        <v>16427739.015792001</v>
      </c>
      <c r="T10" s="22">
        <f>T8*3</f>
        <v>8743465.5735167991</v>
      </c>
      <c r="U10" s="22">
        <f>(U8-D8-D9)*3+(D8+D9)</f>
        <v>13502897.068464002</v>
      </c>
      <c r="V10" s="22">
        <f>(V8-D8-D9)*3+(D8+D9)</f>
        <v>10182406.463280002</v>
      </c>
      <c r="W10" s="28">
        <f>SUM(T10:U10)</f>
        <v>22246362.641980801</v>
      </c>
      <c r="X10" s="28">
        <f>T10+V10</f>
        <v>18925872.036796801</v>
      </c>
      <c r="Y10" s="23">
        <f>Y8*3</f>
        <v>11241598.594521601</v>
      </c>
      <c r="Z10" s="23">
        <f>(Z8-D8-D9)*3+(D8+D9)</f>
        <v>13502897.068464002</v>
      </c>
      <c r="AA10" s="23">
        <f>(AA8-D8-D9)*3+(D8+D9)</f>
        <v>10182406.463280002</v>
      </c>
      <c r="AB10" s="29">
        <f>SUM(Y10:Z10)</f>
        <v>24744495.662985601</v>
      </c>
      <c r="AC10" s="29">
        <f>Y10+AA10</f>
        <v>21424005.057801604</v>
      </c>
      <c r="AD10" s="24">
        <f>AD8*3</f>
        <v>12490665.105024001</v>
      </c>
      <c r="AE10" s="24">
        <f>(AE8-D8-D9)*3+(D8+D9)</f>
        <v>13502897.068464002</v>
      </c>
      <c r="AF10" s="24">
        <f>(AF8-D8-D9)*3+(D8+D9)</f>
        <v>10182406.463280002</v>
      </c>
      <c r="AG10" s="30">
        <f>SUM(AD10:AE10)</f>
        <v>25993562.173488002</v>
      </c>
      <c r="AH10" s="30">
        <f>AD10+AF10</f>
        <v>22673071.568304002</v>
      </c>
    </row>
    <row r="11" spans="2:35" ht="15" thickBot="1">
      <c r="B11" s="41" t="s">
        <v>15</v>
      </c>
      <c r="C11" s="41">
        <v>0</v>
      </c>
      <c r="D11" s="42">
        <f>D4*C11/100</f>
        <v>0</v>
      </c>
      <c r="E11" s="5"/>
      <c r="F11" s="6"/>
      <c r="G11" s="25" t="s">
        <v>6</v>
      </c>
      <c r="H11" s="19"/>
      <c r="I11" s="19"/>
      <c r="J11" s="20">
        <f>J8*4</f>
        <v>6661688.0560128</v>
      </c>
      <c r="K11" s="20">
        <f>(K8-D8-D9)*4+(D8+D9)</f>
        <v>17714059.360199999</v>
      </c>
      <c r="L11" s="20">
        <f>(L8-D8-D9)*4+(D8+D9)</f>
        <v>13286738.553288002</v>
      </c>
      <c r="M11" s="26">
        <f>SUM(J11:K11)</f>
        <v>24375747.416212797</v>
      </c>
      <c r="N11" s="26">
        <f>J11+L11</f>
        <v>19948426.6093008</v>
      </c>
      <c r="O11" s="21">
        <f>O8*4</f>
        <v>8327110.0700160004</v>
      </c>
      <c r="P11" s="21">
        <f>(P8-D8-D9)*4+(D8+D9)</f>
        <v>17714059.360199999</v>
      </c>
      <c r="Q11" s="21">
        <f>(Q8-D8-D9)*4+(D8+D9)</f>
        <v>13286738.553288002</v>
      </c>
      <c r="R11" s="27">
        <f>SUM(O11:P11)</f>
        <v>26041169.430215999</v>
      </c>
      <c r="S11" s="27">
        <f>O11+Q11</f>
        <v>21613848.623304002</v>
      </c>
      <c r="T11" s="22">
        <f>T8*4</f>
        <v>11657954.098022399</v>
      </c>
      <c r="U11" s="22">
        <f>(U8-D8-D9)*4+(D8+D9)</f>
        <v>17714059.360199999</v>
      </c>
      <c r="V11" s="22">
        <f>(V8-D8-D9)*4+(D8+D9)</f>
        <v>13286738.553288002</v>
      </c>
      <c r="W11" s="28">
        <f>SUM(T11:U11)</f>
        <v>29372013.458222397</v>
      </c>
      <c r="X11" s="28">
        <f>T11+V11</f>
        <v>24944692.651310399</v>
      </c>
      <c r="Y11" s="23">
        <f>Y8*4</f>
        <v>14988798.1260288</v>
      </c>
      <c r="Z11" s="23">
        <f>(Z8-D8-D9)*4+(D8+D9)</f>
        <v>17714059.360199999</v>
      </c>
      <c r="AA11" s="23">
        <f>(AA8-D8-D9)*4+(D8+D9)</f>
        <v>13286738.553288002</v>
      </c>
      <c r="AB11" s="29">
        <f>SUM(Y11:Z11)</f>
        <v>32702857.486228801</v>
      </c>
      <c r="AC11" s="29">
        <f>Y11+AA11</f>
        <v>28275536.679316804</v>
      </c>
      <c r="AD11" s="24">
        <f>AD8*4</f>
        <v>16654220.140032001</v>
      </c>
      <c r="AE11" s="24">
        <f>(AE8-D8-D9)*4+(D8+D9)</f>
        <v>17714059.360199999</v>
      </c>
      <c r="AF11" s="24">
        <f>(AF8-D8-D9)*4+(D8+D9)</f>
        <v>13286738.553288002</v>
      </c>
      <c r="AG11" s="30">
        <f>SUM(AD11:AE11)</f>
        <v>34368279.500231996</v>
      </c>
      <c r="AH11" s="30">
        <f>AD11+AF11</f>
        <v>29940958.693320002</v>
      </c>
    </row>
    <row r="12" spans="2:35" ht="15" thickBot="1">
      <c r="B12" s="41" t="s">
        <v>16</v>
      </c>
      <c r="C12" s="41">
        <v>0.37</v>
      </c>
      <c r="D12" s="42">
        <f>D4*C12/100</f>
        <v>34203.271823999996</v>
      </c>
      <c r="E12" s="5"/>
      <c r="F12" s="5"/>
      <c r="G12" s="25" t="s">
        <v>7</v>
      </c>
      <c r="H12" s="19"/>
      <c r="I12" s="19"/>
      <c r="J12" s="20">
        <f>J8*5</f>
        <v>8327110.0700160004</v>
      </c>
      <c r="K12" s="20">
        <f>(K8-D8-D9)*5+(D8+D9)</f>
        <v>21925221.651935998</v>
      </c>
      <c r="L12" s="20">
        <f>(L8-D8-D9)*5+(D8+D9)</f>
        <v>16391070.643296001</v>
      </c>
      <c r="M12" s="26">
        <f>SUM(J12:K12)</f>
        <v>30252331.721951999</v>
      </c>
      <c r="N12" s="26">
        <f>J12+L12</f>
        <v>24718180.713312</v>
      </c>
      <c r="O12" s="21">
        <f>O8*5</f>
        <v>10408887.58752</v>
      </c>
      <c r="P12" s="21">
        <f>(P8-D8-D9)*5+(D8+D9)</f>
        <v>21925221.651935998</v>
      </c>
      <c r="Q12" s="21">
        <f>(Q8-D8-D9)*5+(D8+D9)</f>
        <v>16391070.643296001</v>
      </c>
      <c r="R12" s="27">
        <f>SUM(O12:P12)</f>
        <v>32334109.239455998</v>
      </c>
      <c r="S12" s="27">
        <f>O12+Q12</f>
        <v>26799958.230815999</v>
      </c>
      <c r="T12" s="22">
        <f>T8*5</f>
        <v>14572442.622528</v>
      </c>
      <c r="U12" s="22">
        <f>(U8-D8-D9)*5+(D8+D9)</f>
        <v>21925221.651935998</v>
      </c>
      <c r="V12" s="22">
        <f>(V8-D8-D9)*5+(D8+D9)</f>
        <v>16391070.643296001</v>
      </c>
      <c r="W12" s="28">
        <f>SUM(T12:U12)</f>
        <v>36497664.274463996</v>
      </c>
      <c r="X12" s="28">
        <f>T12+V12</f>
        <v>30963513.265824001</v>
      </c>
      <c r="Y12" s="23">
        <f>Y8*5</f>
        <v>18735997.657536</v>
      </c>
      <c r="Z12" s="23">
        <f>(Z8-D8-D9)*5+(D8+D9)</f>
        <v>21925221.651935998</v>
      </c>
      <c r="AA12" s="23">
        <f>(AA8-D8-D9)*5+(D8+D9)</f>
        <v>16391070.643296001</v>
      </c>
      <c r="AB12" s="29">
        <f>SUM(Y12:Z12)</f>
        <v>40661219.309471995</v>
      </c>
      <c r="AC12" s="29">
        <f>Y12+AA12</f>
        <v>35127068.300832003</v>
      </c>
      <c r="AD12" s="24">
        <f>AD8*5</f>
        <v>20817775.175039999</v>
      </c>
      <c r="AE12" s="24">
        <f>(AE8-D8-D9)*5+(D8+D9)</f>
        <v>21925221.651935998</v>
      </c>
      <c r="AF12" s="24">
        <f>(AF8-D8-D9)*5+(D8+D9)</f>
        <v>16391070.643296001</v>
      </c>
      <c r="AG12" s="30">
        <f>SUM(AD12:AE12)</f>
        <v>42742996.826976001</v>
      </c>
      <c r="AH12" s="30">
        <f>AD12+AF12</f>
        <v>37208845.818336003</v>
      </c>
    </row>
    <row r="13" spans="2:35" ht="15" thickBot="1">
      <c r="B13" s="43" t="s">
        <v>17</v>
      </c>
      <c r="C13" s="43">
        <v>1.5</v>
      </c>
      <c r="D13" s="44">
        <f>D4*C13/100</f>
        <v>138661.91279999999</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1.18</v>
      </c>
      <c r="D14" s="42">
        <f>D4*C14/100</f>
        <v>109080.70473599999</v>
      </c>
      <c r="E14" s="8"/>
      <c r="F14" s="9"/>
    </row>
    <row r="15" spans="2:35" ht="15.75" thickBot="1">
      <c r="B15" s="43" t="s">
        <v>19</v>
      </c>
      <c r="C15" s="43">
        <v>22.58</v>
      </c>
      <c r="D15" s="44">
        <f>D4*C15/100</f>
        <v>2087323.9940159998</v>
      </c>
      <c r="E15" s="8"/>
      <c r="F15" s="9"/>
      <c r="G15" t="s">
        <v>67</v>
      </c>
      <c r="M15" s="32"/>
      <c r="N15" s="32"/>
      <c r="O15" s="32"/>
    </row>
    <row r="16" spans="2:35" ht="15.75" thickBot="1">
      <c r="B16" s="43" t="s">
        <v>20</v>
      </c>
      <c r="C16" s="43">
        <v>1.3</v>
      </c>
      <c r="D16" s="44">
        <f>D4*C16/100</f>
        <v>120173.65776</v>
      </c>
      <c r="E16" s="8"/>
      <c r="F16" s="9"/>
      <c r="G16" t="s">
        <v>71</v>
      </c>
    </row>
    <row r="17" spans="2:32" ht="15.75" thickBot="1">
      <c r="B17" s="45" t="s">
        <v>21</v>
      </c>
      <c r="C17" s="45">
        <v>7.0000000000000007E-2</v>
      </c>
      <c r="D17" s="46">
        <f>D4*C17/100</f>
        <v>6470.8892640000004</v>
      </c>
      <c r="E17" s="8"/>
      <c r="F17" s="9"/>
      <c r="G17" t="s">
        <v>84</v>
      </c>
    </row>
    <row r="18" spans="2:32" ht="15.75" thickBot="1">
      <c r="B18" s="45" t="s">
        <v>60</v>
      </c>
      <c r="C18" s="45">
        <v>0.01</v>
      </c>
      <c r="D18" s="46">
        <f>D4*C18/100</f>
        <v>924.41275200000007</v>
      </c>
      <c r="E18" s="8"/>
      <c r="F18" s="9"/>
      <c r="G18" s="31" t="s">
        <v>68</v>
      </c>
      <c r="H18" s="31"/>
      <c r="I18" s="31"/>
      <c r="J18" s="31"/>
      <c r="AA18" s="37"/>
      <c r="AB18" s="37"/>
      <c r="AC18" s="37"/>
      <c r="AD18" s="37"/>
      <c r="AE18" s="37"/>
      <c r="AF18" s="37"/>
    </row>
    <row r="19" spans="2:32" ht="15.75" thickBot="1">
      <c r="B19" s="45" t="s">
        <v>23</v>
      </c>
      <c r="C19" s="45">
        <v>3.01</v>
      </c>
      <c r="D19" s="46">
        <f>D4*C19/100</f>
        <v>278248.23835199996</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0.13</v>
      </c>
      <c r="D20" s="46">
        <f>D4*C20/100</f>
        <v>12017.365775999999</v>
      </c>
      <c r="E20" s="8"/>
      <c r="F20" s="9"/>
      <c r="G20" t="s">
        <v>47</v>
      </c>
      <c r="P20" s="37"/>
      <c r="Q20" s="37"/>
      <c r="R20" s="37"/>
      <c r="S20" s="37"/>
      <c r="T20" s="37"/>
      <c r="U20" s="37"/>
      <c r="V20" s="37"/>
      <c r="W20" s="37"/>
      <c r="X20" s="37"/>
      <c r="Y20" s="37"/>
      <c r="Z20" s="37"/>
    </row>
    <row r="21" spans="2:32" ht="15.75" thickBot="1">
      <c r="B21" s="45" t="s">
        <v>25</v>
      </c>
      <c r="C21" s="45">
        <v>8.76</v>
      </c>
      <c r="D21" s="46">
        <f>D4*C21/100</f>
        <v>809785.57075199997</v>
      </c>
      <c r="E21" s="8"/>
      <c r="F21" s="9"/>
      <c r="G21" t="s">
        <v>70</v>
      </c>
    </row>
    <row r="22" spans="2:32" ht="15" thickBot="1">
      <c r="B22" s="45" t="s">
        <v>26</v>
      </c>
      <c r="C22" s="45">
        <v>20.99</v>
      </c>
      <c r="D22" s="46">
        <f>D4*C22/100</f>
        <v>1940342.3664479998</v>
      </c>
      <c r="E22" s="8"/>
      <c r="F22" s="9"/>
    </row>
    <row r="23" spans="2:32" ht="15" thickBot="1">
      <c r="B23" s="41" t="s">
        <v>27</v>
      </c>
      <c r="C23" s="47">
        <v>0.63</v>
      </c>
      <c r="D23" s="42">
        <f>D4*C23/100</f>
        <v>58238.003376000001</v>
      </c>
      <c r="E23" s="8"/>
      <c r="F23" s="9"/>
    </row>
    <row r="24" spans="2:32" ht="15" thickBot="1">
      <c r="B24" s="43" t="s">
        <v>28</v>
      </c>
      <c r="C24" s="43">
        <v>19.32</v>
      </c>
      <c r="D24" s="44">
        <f>D4*C24/100</f>
        <v>1785965.436864</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0.12</v>
      </c>
      <c r="D27" s="46">
        <f>D4*C27/100</f>
        <v>11092.953023999999</v>
      </c>
      <c r="E27" s="8"/>
      <c r="F27" s="9"/>
    </row>
    <row r="28" spans="2:32" ht="15" thickBot="1">
      <c r="B28" s="45" t="s">
        <v>32</v>
      </c>
      <c r="C28" s="45">
        <v>2.83</v>
      </c>
      <c r="D28" s="46">
        <f>D4*C28/100</f>
        <v>261608.808816</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7.4550000000000001</v>
      </c>
      <c r="D30" s="42">
        <f>D4*C30/100</f>
        <v>689149.70661599992</v>
      </c>
      <c r="E30" s="81"/>
      <c r="F30" s="84"/>
      <c r="G30" s="36"/>
      <c r="H30" s="36"/>
      <c r="I30" s="36"/>
    </row>
    <row r="31" spans="2:32" ht="15" thickBot="1">
      <c r="B31" s="43" t="s">
        <v>35</v>
      </c>
      <c r="C31" s="43">
        <v>0.34</v>
      </c>
      <c r="D31" s="44">
        <f>D4*C31/100</f>
        <v>31430.033568000003</v>
      </c>
      <c r="E31" s="81"/>
      <c r="F31" s="81"/>
      <c r="G31" s="36"/>
      <c r="H31" s="36"/>
      <c r="I31" s="36"/>
    </row>
    <row r="32" spans="2:32" ht="15" thickBot="1">
      <c r="B32" s="47"/>
      <c r="C32" s="41"/>
      <c r="D32" s="42"/>
      <c r="E32" s="85"/>
      <c r="F32" s="81"/>
      <c r="G32" s="36"/>
      <c r="H32" s="36"/>
      <c r="I32" s="36"/>
    </row>
    <row r="33" spans="2:9" ht="15.75" thickBot="1">
      <c r="B33" s="41" t="s">
        <v>8</v>
      </c>
      <c r="C33" s="41">
        <f>SUM(C8:C31)</f>
        <v>100</v>
      </c>
      <c r="D33" s="48">
        <f t="shared" ref="D33" si="0">SUM(D8:D32)</f>
        <v>9244127.5199999996</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4163555.0350079997</v>
      </c>
      <c r="E36" s="85"/>
      <c r="F36" s="36"/>
      <c r="G36" s="36"/>
      <c r="H36" s="36"/>
      <c r="I36" s="36"/>
    </row>
    <row r="37" spans="2:9" ht="15" thickBot="1">
      <c r="B37" s="41" t="s">
        <v>40</v>
      </c>
      <c r="C37" s="41"/>
      <c r="D37" s="42">
        <f>D8+D9+D10+D11+D12+D14+D17+D18+D19+D20+D21+D22+D23+D25+D26+D27+D28+D29+D30</f>
        <v>5080572.4849920003</v>
      </c>
      <c r="E37" s="85"/>
      <c r="F37" s="36"/>
      <c r="G37" s="36"/>
      <c r="H37" s="36"/>
      <c r="I37" s="36"/>
    </row>
    <row r="38" spans="2:9" ht="15.75" thickBot="1">
      <c r="B38" s="41" t="s">
        <v>8</v>
      </c>
      <c r="C38" s="41"/>
      <c r="D38" s="48">
        <f>SUM(D36:D37)</f>
        <v>9244127.5199999996</v>
      </c>
      <c r="E38" s="86"/>
      <c r="F38" s="36"/>
      <c r="G38" s="36"/>
      <c r="H38" s="36"/>
      <c r="I38" s="36"/>
    </row>
    <row r="39" spans="2:9" ht="15.75" thickBot="1">
      <c r="B39" s="41"/>
      <c r="C39" s="41"/>
      <c r="D39" s="48"/>
      <c r="E39" s="86"/>
      <c r="F39" s="36"/>
      <c r="G39" s="36"/>
      <c r="H39" s="36"/>
      <c r="I39" s="36"/>
    </row>
    <row r="40" spans="2:9" ht="15.75" thickBot="1">
      <c r="B40" s="41"/>
      <c r="C40" s="41"/>
      <c r="D40" s="48"/>
      <c r="E40" s="86"/>
      <c r="F40" s="36"/>
      <c r="G40" s="36"/>
      <c r="H40" s="36"/>
      <c r="I40" s="36"/>
    </row>
    <row r="41" spans="2:9" ht="15.75" thickBot="1">
      <c r="B41" s="41"/>
      <c r="C41" s="48" t="s">
        <v>64</v>
      </c>
      <c r="D41" s="48" t="s">
        <v>65</v>
      </c>
      <c r="E41" s="86"/>
      <c r="F41" s="87"/>
      <c r="G41" s="36"/>
      <c r="H41" s="36"/>
      <c r="I41" s="36"/>
    </row>
    <row r="42" spans="2:9" ht="29.25" thickBot="1">
      <c r="B42" s="58" t="s">
        <v>59</v>
      </c>
      <c r="C42" s="105">
        <f>D42/D33*100</f>
        <v>45.04</v>
      </c>
      <c r="D42" s="111">
        <f>D13+D15+D16+D24+D31</f>
        <v>4163555.0350079997</v>
      </c>
      <c r="E42" s="86"/>
      <c r="F42" s="88"/>
      <c r="G42" s="36"/>
      <c r="H42" s="89"/>
      <c r="I42" s="36"/>
    </row>
    <row r="43" spans="2:9" ht="15.75" thickBot="1">
      <c r="B43" s="59" t="s">
        <v>61</v>
      </c>
      <c r="C43" s="112">
        <f>D43/D33*100</f>
        <v>35.919999999999995</v>
      </c>
      <c r="D43" s="113">
        <f>D17+D18+D19+D20+D21+D22+D25+D26+D27+D28</f>
        <v>3320490.6051839995</v>
      </c>
      <c r="E43" s="86"/>
      <c r="F43" s="88"/>
      <c r="G43" s="36"/>
      <c r="H43" s="89"/>
      <c r="I43" s="36"/>
    </row>
    <row r="44" spans="2:9" ht="15.75" thickBot="1">
      <c r="B44" s="52" t="s">
        <v>62</v>
      </c>
      <c r="C44" s="114">
        <f>D44/D33*100</f>
        <v>19.040000000000003</v>
      </c>
      <c r="D44" s="115">
        <f>D12+D14+D23+D29+D30+D8+D9+D10+D11</f>
        <v>1760081.8798080001</v>
      </c>
      <c r="E44" s="86"/>
      <c r="F44" s="88"/>
      <c r="G44" s="36"/>
      <c r="H44" s="89"/>
      <c r="I44" s="36"/>
    </row>
    <row r="45" spans="2:9" ht="15.75" thickTop="1">
      <c r="C45">
        <f t="shared" ref="C45:D45" si="1">SUM(C42:C44)</f>
        <v>100</v>
      </c>
      <c r="D45" s="10">
        <f t="shared" si="1"/>
        <v>9244127.5199999996</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A37" workbookViewId="0">
      <selection activeCell="B51" sqref="B51"/>
    </sheetView>
  </sheetViews>
  <sheetFormatPr defaultRowHeight="14.25"/>
  <cols>
    <col min="2" max="2" width="35.75" customWidth="1"/>
    <col min="3" max="3" width="7.125" customWidth="1"/>
    <col min="4" max="4" width="12" customWidth="1"/>
  </cols>
  <sheetData>
    <row r="2" spans="2:35">
      <c r="B2" t="s">
        <v>123</v>
      </c>
    </row>
    <row r="3" spans="2:35" ht="15.75" thickBot="1">
      <c r="B3" s="31" t="s">
        <v>10</v>
      </c>
      <c r="C3" s="4"/>
    </row>
    <row r="4" spans="2:35" ht="16.5" thickTop="1" thickBot="1">
      <c r="B4" s="38" t="s">
        <v>9</v>
      </c>
      <c r="C4" s="39">
        <v>1</v>
      </c>
      <c r="D4" s="40">
        <v>4105163.86</v>
      </c>
      <c r="E4" s="10"/>
      <c r="F4" s="6"/>
    </row>
    <row r="5" spans="2:35" ht="15" thickBot="1">
      <c r="B5" s="41" t="s">
        <v>12</v>
      </c>
      <c r="C5" s="41"/>
      <c r="D5" s="42"/>
      <c r="E5" s="5"/>
      <c r="F5" s="6"/>
      <c r="G5" t="s">
        <v>124</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7.89</v>
      </c>
      <c r="D8" s="75">
        <f>D4*C8/100</f>
        <v>323897.42855399998</v>
      </c>
      <c r="E8" s="5"/>
      <c r="F8" s="6"/>
      <c r="G8" s="18"/>
      <c r="H8" s="19">
        <f>D36</f>
        <v>2511128.7331620003</v>
      </c>
      <c r="I8" s="19">
        <f>H8/5</f>
        <v>502225.74663240009</v>
      </c>
      <c r="J8" s="20">
        <f>I8*2</f>
        <v>1004451.4932648002</v>
      </c>
      <c r="K8" s="20">
        <f>D37</f>
        <v>1594035.1268380003</v>
      </c>
      <c r="L8" s="20">
        <f>(D43/1.5)+D44</f>
        <v>1231275.4804093335</v>
      </c>
      <c r="M8" s="26">
        <f>SUM(J8:K8)</f>
        <v>2598486.6201028004</v>
      </c>
      <c r="N8" s="26">
        <f>J8+L8</f>
        <v>2235726.9736741334</v>
      </c>
      <c r="O8" s="21">
        <f>I8*2.5</f>
        <v>1255564.3665810002</v>
      </c>
      <c r="P8" s="21">
        <f>D37</f>
        <v>1594035.1268380003</v>
      </c>
      <c r="Q8" s="21">
        <f>(D43/1.5)+D44</f>
        <v>1231275.4804093335</v>
      </c>
      <c r="R8" s="27">
        <f>SUM(O8:P8)</f>
        <v>2849599.4934190004</v>
      </c>
      <c r="S8" s="27">
        <f>O8+Q8</f>
        <v>2486839.8469903339</v>
      </c>
      <c r="T8" s="22">
        <f>I8*3.5</f>
        <v>1757790.1132134004</v>
      </c>
      <c r="U8" s="22">
        <f>D37</f>
        <v>1594035.1268380003</v>
      </c>
      <c r="V8" s="22">
        <f>(D43/1.5)+D44</f>
        <v>1231275.4804093335</v>
      </c>
      <c r="W8" s="28">
        <f>SUM(T8:U8)</f>
        <v>3351825.2400514008</v>
      </c>
      <c r="X8" s="28">
        <f>T8+V8</f>
        <v>2989065.5936227338</v>
      </c>
      <c r="Y8" s="23">
        <f>I8*4.5</f>
        <v>2260015.8598458003</v>
      </c>
      <c r="Z8" s="23">
        <f>D37</f>
        <v>1594035.1268380003</v>
      </c>
      <c r="AA8" s="23">
        <f>(D43/1.5)+D44</f>
        <v>1231275.4804093335</v>
      </c>
      <c r="AB8" s="29">
        <f>SUM(Y8:Z8)</f>
        <v>3854050.9866838008</v>
      </c>
      <c r="AC8" s="29">
        <f>Y8+AA8</f>
        <v>3491291.3402551338</v>
      </c>
      <c r="AD8" s="24">
        <f>I8*5</f>
        <v>2511128.7331620003</v>
      </c>
      <c r="AE8" s="24">
        <f>D37</f>
        <v>1594035.1268380003</v>
      </c>
      <c r="AF8" s="24">
        <f>(D43/1.5)+D44</f>
        <v>1231275.4804093335</v>
      </c>
      <c r="AG8" s="57">
        <f>SUM(AD8:AE8)</f>
        <v>4105163.8600000003</v>
      </c>
      <c r="AH8" s="30">
        <f>AD8+AF8</f>
        <v>3742404.2135713338</v>
      </c>
      <c r="AI8">
        <f>AH8/AG8*100-100</f>
        <v>-8.8366666666666589</v>
      </c>
    </row>
    <row r="9" spans="2:35" ht="15" thickBot="1">
      <c r="B9" s="73" t="s">
        <v>13</v>
      </c>
      <c r="C9" s="73">
        <v>0.04</v>
      </c>
      <c r="D9" s="75">
        <f>D4*C9/100</f>
        <v>1642.065544</v>
      </c>
      <c r="E9" s="5"/>
      <c r="F9" s="6"/>
      <c r="G9" s="25" t="s">
        <v>4</v>
      </c>
      <c r="H9" s="19"/>
      <c r="I9" s="19"/>
      <c r="J9" s="20">
        <f>J8*2</f>
        <v>2008902.9865296003</v>
      </c>
      <c r="K9" s="20">
        <f>(K8-D8-D9)*2+(D8+D9)</f>
        <v>2862530.7595780008</v>
      </c>
      <c r="L9" s="20">
        <f>(L8-D8-D9)*2+(D8+D9)</f>
        <v>2137011.4667206667</v>
      </c>
      <c r="M9" s="26">
        <f>SUM(J9:K9)</f>
        <v>4871433.7461076006</v>
      </c>
      <c r="N9" s="26">
        <f>J9+L9</f>
        <v>4145914.4532502671</v>
      </c>
      <c r="O9" s="21">
        <f>O8*2</f>
        <v>2511128.7331620003</v>
      </c>
      <c r="P9" s="21">
        <f>(P8-D8-D9)*2+(D8+D9)</f>
        <v>2862530.7595780008</v>
      </c>
      <c r="Q9" s="21">
        <f>(Q8-D8-D9)*2+(D8+D9)</f>
        <v>2137011.4667206667</v>
      </c>
      <c r="R9" s="27">
        <f>SUM(O9:P9)</f>
        <v>5373659.4927400015</v>
      </c>
      <c r="S9" s="27">
        <f>O9+Q9</f>
        <v>4648140.1998826675</v>
      </c>
      <c r="T9" s="22">
        <f>T8*2</f>
        <v>3515580.2264268007</v>
      </c>
      <c r="U9" s="22">
        <f>(U8-D8-D9)*2+(D8+D9)</f>
        <v>2862530.7595780008</v>
      </c>
      <c r="V9" s="22">
        <f>(V8-D8-D9)*2+(D8+D9)</f>
        <v>2137011.4667206667</v>
      </c>
      <c r="W9" s="28">
        <f>SUM(T9:U9)</f>
        <v>6378110.9860048015</v>
      </c>
      <c r="X9" s="28">
        <f>T9+V9</f>
        <v>5652591.6931474674</v>
      </c>
      <c r="Y9" s="23">
        <f>Y8*2</f>
        <v>4520031.7196916007</v>
      </c>
      <c r="Z9" s="23">
        <f>(Z8-D8-D9)*2+(D8+D9)</f>
        <v>2862530.7595780008</v>
      </c>
      <c r="AA9" s="23">
        <f>(AA8-D8-D9)*2+(D8+D9)</f>
        <v>2137011.4667206667</v>
      </c>
      <c r="AB9" s="29">
        <f>SUM(Y9:Z9)</f>
        <v>7382562.4792696014</v>
      </c>
      <c r="AC9" s="29">
        <f>Y9+AA9</f>
        <v>6657043.1864122674</v>
      </c>
      <c r="AD9" s="24">
        <f>AD8*2</f>
        <v>5022257.4663240006</v>
      </c>
      <c r="AE9" s="24">
        <f>(AE8-D8-D9)*2+(D8+D9)</f>
        <v>2862530.7595780008</v>
      </c>
      <c r="AF9" s="24">
        <f>(AF8-D8-D9)*2+(D8+D9)</f>
        <v>2137011.4667206667</v>
      </c>
      <c r="AG9" s="30">
        <f>SUM(AD9:AE9)</f>
        <v>7884788.2259020014</v>
      </c>
      <c r="AH9" s="30">
        <f>AD9+AF9</f>
        <v>7159268.9330446674</v>
      </c>
    </row>
    <row r="10" spans="2:35" ht="15" thickBot="1">
      <c r="B10" s="41" t="s">
        <v>14</v>
      </c>
      <c r="C10" s="41">
        <v>0</v>
      </c>
      <c r="D10" s="42">
        <f>D4*C10/100</f>
        <v>0</v>
      </c>
      <c r="E10" s="5"/>
      <c r="F10" s="6"/>
      <c r="G10" s="25" t="s">
        <v>5</v>
      </c>
      <c r="H10" s="19"/>
      <c r="I10" s="19"/>
      <c r="J10" s="20">
        <f>J8*3</f>
        <v>3013354.4797944007</v>
      </c>
      <c r="K10" s="20">
        <f>(K8-D8-D9)*3+(D8+D9)</f>
        <v>4131026.392318001</v>
      </c>
      <c r="L10" s="20">
        <f>(L8-D8-D9)*3+(D8+D9)</f>
        <v>3042747.4530320009</v>
      </c>
      <c r="M10" s="26">
        <f>SUM(J10:K10)</f>
        <v>7144380.8721124018</v>
      </c>
      <c r="N10" s="26">
        <f>J10+L10</f>
        <v>6056101.9328264017</v>
      </c>
      <c r="O10" s="21">
        <f>O8*3</f>
        <v>3766693.0997430002</v>
      </c>
      <c r="P10" s="21">
        <f>(P8-D8-D9)*3+(D8+D9)</f>
        <v>4131026.392318001</v>
      </c>
      <c r="Q10" s="21">
        <f>(Q8-D8-D9)*3+(D8+D9)</f>
        <v>3042747.4530320009</v>
      </c>
      <c r="R10" s="27">
        <f>SUM(O10:P10)</f>
        <v>7897719.4920610012</v>
      </c>
      <c r="S10" s="27">
        <f>O10+Q10</f>
        <v>6809440.5527750012</v>
      </c>
      <c r="T10" s="22">
        <f>T8*3</f>
        <v>5273370.3396402011</v>
      </c>
      <c r="U10" s="22">
        <f>(U8-D8-D9)*3+(D8+D9)</f>
        <v>4131026.392318001</v>
      </c>
      <c r="V10" s="22">
        <f>(V8-D8-D9)*3+(D8+D9)</f>
        <v>3042747.4530320009</v>
      </c>
      <c r="W10" s="28">
        <f>SUM(T10:U10)</f>
        <v>9404396.731958203</v>
      </c>
      <c r="X10" s="28">
        <f>T10+V10</f>
        <v>8316117.792672202</v>
      </c>
      <c r="Y10" s="23">
        <f>Y8*3</f>
        <v>6780047.579537401</v>
      </c>
      <c r="Z10" s="23">
        <f>(Z8-D8-D9)*3+(D8+D9)</f>
        <v>4131026.392318001</v>
      </c>
      <c r="AA10" s="23">
        <f>(AA8-D8-D9)*3+(D8+D9)</f>
        <v>3042747.4530320009</v>
      </c>
      <c r="AB10" s="29">
        <f>SUM(Y10:Z10)</f>
        <v>10911073.971855402</v>
      </c>
      <c r="AC10" s="29">
        <f>Y10+AA10</f>
        <v>9822795.032569401</v>
      </c>
      <c r="AD10" s="24">
        <f>AD8*3</f>
        <v>7533386.1994860005</v>
      </c>
      <c r="AE10" s="24">
        <f>(AE8-D8-D9)*3+(D8+D9)</f>
        <v>4131026.392318001</v>
      </c>
      <c r="AF10" s="24">
        <f>(AF8-D8-D9)*3+(D8+D9)</f>
        <v>3042747.4530320009</v>
      </c>
      <c r="AG10" s="30">
        <f>SUM(AD10:AE10)</f>
        <v>11664412.591804001</v>
      </c>
      <c r="AH10" s="30">
        <f>AD10+AF10</f>
        <v>10576133.652518</v>
      </c>
    </row>
    <row r="11" spans="2:35" ht="15" thickBot="1">
      <c r="B11" s="41" t="s">
        <v>15</v>
      </c>
      <c r="C11" s="41">
        <v>0</v>
      </c>
      <c r="D11" s="42">
        <f>D4*C11/100</f>
        <v>0</v>
      </c>
      <c r="E11" s="5"/>
      <c r="F11" s="6"/>
      <c r="G11" s="25" t="s">
        <v>6</v>
      </c>
      <c r="H11" s="19"/>
      <c r="I11" s="19"/>
      <c r="J11" s="20">
        <f>J8*4</f>
        <v>4017805.9730592007</v>
      </c>
      <c r="K11" s="20">
        <f>(K8-D8-D9)*4+(D8+D9)</f>
        <v>5399522.0250580013</v>
      </c>
      <c r="L11" s="20">
        <f>(L8-D8-D9)*4+(D8+D9)</f>
        <v>3948483.4393433342</v>
      </c>
      <c r="M11" s="26">
        <f>SUM(J11:K11)</f>
        <v>9417327.998117201</v>
      </c>
      <c r="N11" s="26">
        <f>J11+L11</f>
        <v>7966289.4124025349</v>
      </c>
      <c r="O11" s="21">
        <f>O8*4</f>
        <v>5022257.4663240006</v>
      </c>
      <c r="P11" s="21">
        <f>(P8-D8-D9)*4+(D8+D9)</f>
        <v>5399522.0250580013</v>
      </c>
      <c r="Q11" s="21">
        <f>(Q8-D8-D9)*4+(D8+D9)</f>
        <v>3948483.4393433342</v>
      </c>
      <c r="R11" s="27">
        <f>SUM(O11:P11)</f>
        <v>10421779.491382003</v>
      </c>
      <c r="S11" s="27">
        <f>O11+Q11</f>
        <v>8970740.9056673348</v>
      </c>
      <c r="T11" s="22">
        <f>T8*4</f>
        <v>7031160.4528536014</v>
      </c>
      <c r="U11" s="22">
        <f>(U8-D8-D9)*4+(D8+D9)</f>
        <v>5399522.0250580013</v>
      </c>
      <c r="V11" s="22">
        <f>(V8-D8-D9)*4+(D8+D9)</f>
        <v>3948483.4393433342</v>
      </c>
      <c r="W11" s="28">
        <f>SUM(T11:U11)</f>
        <v>12430682.477911603</v>
      </c>
      <c r="X11" s="28">
        <f>T11+V11</f>
        <v>10979643.892196935</v>
      </c>
      <c r="Y11" s="23">
        <f>Y8*4</f>
        <v>9040063.4393832013</v>
      </c>
      <c r="Z11" s="23">
        <f>(Z8-D8-D9)*4+(D8+D9)</f>
        <v>5399522.0250580013</v>
      </c>
      <c r="AA11" s="23">
        <f>(AA8-D8-D9)*4+(D8+D9)</f>
        <v>3948483.4393433342</v>
      </c>
      <c r="AB11" s="29">
        <f>SUM(Y11:Z11)</f>
        <v>14439585.464441203</v>
      </c>
      <c r="AC11" s="29">
        <f>Y11+AA11</f>
        <v>12988546.878726535</v>
      </c>
      <c r="AD11" s="24">
        <f>AD8*4</f>
        <v>10044514.932648001</v>
      </c>
      <c r="AE11" s="24">
        <f>(AE8-D8-D9)*4+(D8+D9)</f>
        <v>5399522.0250580013</v>
      </c>
      <c r="AF11" s="24">
        <f>(AF8-D8-D9)*4+(D8+D9)</f>
        <v>3948483.4393433342</v>
      </c>
      <c r="AG11" s="30">
        <f>SUM(AD11:AE11)</f>
        <v>15444036.957706003</v>
      </c>
      <c r="AH11" s="30">
        <f>AD11+AF11</f>
        <v>13992998.371991336</v>
      </c>
    </row>
    <row r="12" spans="2:35" ht="15" thickBot="1">
      <c r="B12" s="41" t="s">
        <v>16</v>
      </c>
      <c r="C12" s="41">
        <v>0.43</v>
      </c>
      <c r="D12" s="42">
        <f>D4*C12/100</f>
        <v>17652.204597999997</v>
      </c>
      <c r="E12" s="5"/>
      <c r="F12" s="5"/>
      <c r="G12" s="25" t="s">
        <v>7</v>
      </c>
      <c r="H12" s="19"/>
      <c r="I12" s="19"/>
      <c r="J12" s="20">
        <f>J8*5</f>
        <v>5022257.4663240006</v>
      </c>
      <c r="K12" s="20">
        <f>(K8-D8-D9)*5+(D8+D9)</f>
        <v>6668017.6577980015</v>
      </c>
      <c r="L12" s="20">
        <f>(L8-D8-D9)*5+(D8+D9)</f>
        <v>4854219.4256546674</v>
      </c>
      <c r="M12" s="26">
        <f>SUM(J12:K12)</f>
        <v>11690275.124122001</v>
      </c>
      <c r="N12" s="26">
        <f>J12+L12</f>
        <v>9876476.891978668</v>
      </c>
      <c r="O12" s="21">
        <f>O8*5</f>
        <v>6277821.832905001</v>
      </c>
      <c r="P12" s="21">
        <f>(P8-D8-D9)*5+(D8+D9)</f>
        <v>6668017.6577980015</v>
      </c>
      <c r="Q12" s="21">
        <f>(Q8-D8-D9)*5+(D8+D9)</f>
        <v>4854219.4256546674</v>
      </c>
      <c r="R12" s="27">
        <f>SUM(O12:P12)</f>
        <v>12945839.490703002</v>
      </c>
      <c r="S12" s="27">
        <f>O12+Q12</f>
        <v>11132041.258559668</v>
      </c>
      <c r="T12" s="22">
        <f>T8*5</f>
        <v>8788950.5660670027</v>
      </c>
      <c r="U12" s="22">
        <f>(U8-D8-D9)*5+(D8+D9)</f>
        <v>6668017.6577980015</v>
      </c>
      <c r="V12" s="22">
        <f>(V8-D8-D9)*5+(D8+D9)</f>
        <v>4854219.4256546674</v>
      </c>
      <c r="W12" s="28">
        <f>SUM(T12:U12)</f>
        <v>15456968.223865004</v>
      </c>
      <c r="X12" s="28">
        <f>T12+V12</f>
        <v>13643169.991721671</v>
      </c>
      <c r="Y12" s="23">
        <f>Y8*5</f>
        <v>11300079.299229002</v>
      </c>
      <c r="Z12" s="23">
        <f>(Z8-D8-D9)*5+(D8+D9)</f>
        <v>6668017.6577980015</v>
      </c>
      <c r="AA12" s="23">
        <f>(AA8-D8-D9)*5+(D8+D9)</f>
        <v>4854219.4256546674</v>
      </c>
      <c r="AB12" s="29">
        <f>SUM(Y12:Z12)</f>
        <v>17968096.957027003</v>
      </c>
      <c r="AC12" s="29">
        <f>Y12+AA12</f>
        <v>16154298.724883668</v>
      </c>
      <c r="AD12" s="24">
        <f>AD8*5</f>
        <v>12555643.665810002</v>
      </c>
      <c r="AE12" s="24">
        <f>(AE8-D8-D9)*5+(D8+D9)</f>
        <v>6668017.6577980015</v>
      </c>
      <c r="AF12" s="24">
        <f>(AF8-D8-D9)*5+(D8+D9)</f>
        <v>4854219.4256546674</v>
      </c>
      <c r="AG12" s="30">
        <f>SUM(AD12:AE12)</f>
        <v>19223661.323608004</v>
      </c>
      <c r="AH12" s="30">
        <f>AD12+AF12</f>
        <v>17409863.091464669</v>
      </c>
    </row>
    <row r="13" spans="2:35" ht="15" thickBot="1">
      <c r="B13" s="43" t="s">
        <v>17</v>
      </c>
      <c r="C13" s="43">
        <v>0.61</v>
      </c>
      <c r="D13" s="44">
        <f>D4*C13/100</f>
        <v>25041.499545999999</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1.81</v>
      </c>
      <c r="D14" s="42">
        <f>D4*C14/100</f>
        <v>74303.465865999999</v>
      </c>
      <c r="E14" s="8"/>
      <c r="F14" s="9"/>
    </row>
    <row r="15" spans="2:35" ht="15.75" thickBot="1">
      <c r="B15" s="43" t="s">
        <v>19</v>
      </c>
      <c r="C15" s="43">
        <v>45.88</v>
      </c>
      <c r="D15" s="44">
        <f>D4*C15/100</f>
        <v>1883449.1789680002</v>
      </c>
      <c r="E15" s="8"/>
      <c r="F15" s="9"/>
      <c r="G15" t="s">
        <v>67</v>
      </c>
      <c r="M15" s="32"/>
      <c r="N15" s="32"/>
      <c r="O15" s="32"/>
    </row>
    <row r="16" spans="2:35" ht="15.75" thickBot="1">
      <c r="B16" s="43" t="s">
        <v>20</v>
      </c>
      <c r="C16" s="43">
        <v>0.81</v>
      </c>
      <c r="D16" s="44">
        <f>D4*C16/100</f>
        <v>33251.827266</v>
      </c>
      <c r="E16" s="8"/>
      <c r="F16" s="9"/>
      <c r="G16" t="s">
        <v>71</v>
      </c>
    </row>
    <row r="17" spans="2:32" ht="15.75" thickBot="1">
      <c r="B17" s="45" t="s">
        <v>21</v>
      </c>
      <c r="C17" s="45">
        <v>0.54</v>
      </c>
      <c r="D17" s="46">
        <f>D4*C17/100</f>
        <v>22167.884844</v>
      </c>
      <c r="E17" s="8"/>
      <c r="F17" s="9"/>
      <c r="G17" t="s">
        <v>84</v>
      </c>
    </row>
    <row r="18" spans="2:32" ht="15.75" thickBot="1">
      <c r="B18" s="45" t="s">
        <v>60</v>
      </c>
      <c r="C18" s="45">
        <v>0</v>
      </c>
      <c r="D18" s="46">
        <f>D4*C18/100</f>
        <v>0</v>
      </c>
      <c r="E18" s="8"/>
      <c r="F18" s="9"/>
      <c r="G18" s="31" t="s">
        <v>68</v>
      </c>
      <c r="H18" s="31"/>
      <c r="I18" s="31"/>
      <c r="J18" s="31"/>
      <c r="AA18" s="37"/>
      <c r="AB18" s="37"/>
      <c r="AC18" s="37"/>
      <c r="AD18" s="37"/>
      <c r="AE18" s="37"/>
      <c r="AF18" s="37"/>
    </row>
    <row r="19" spans="2:32" ht="15.75" thickBot="1">
      <c r="B19" s="45" t="s">
        <v>23</v>
      </c>
      <c r="C19" s="45">
        <v>2.79</v>
      </c>
      <c r="D19" s="46">
        <f>D4*C19/100</f>
        <v>114534.07169399998</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0.01</v>
      </c>
      <c r="D20" s="46">
        <f>D4*C20/100</f>
        <v>410.51638600000001</v>
      </c>
      <c r="E20" s="8"/>
      <c r="F20" s="9"/>
      <c r="G20" t="s">
        <v>47</v>
      </c>
      <c r="P20" s="37"/>
      <c r="Q20" s="37"/>
      <c r="R20" s="37"/>
      <c r="S20" s="37"/>
      <c r="T20" s="37"/>
      <c r="U20" s="37"/>
      <c r="V20" s="37"/>
      <c r="W20" s="37"/>
      <c r="X20" s="37"/>
      <c r="Y20" s="37"/>
      <c r="Z20" s="37"/>
    </row>
    <row r="21" spans="2:32" ht="15.75" thickBot="1">
      <c r="B21" s="45" t="s">
        <v>25</v>
      </c>
      <c r="C21" s="45">
        <v>3.06</v>
      </c>
      <c r="D21" s="46">
        <f>D4*C21/100</f>
        <v>125618.01411599999</v>
      </c>
      <c r="E21" s="8"/>
      <c r="F21" s="9"/>
      <c r="G21" t="s">
        <v>70</v>
      </c>
    </row>
    <row r="22" spans="2:32" ht="15" thickBot="1">
      <c r="B22" s="45" t="s">
        <v>26</v>
      </c>
      <c r="C22" s="45">
        <v>18.39</v>
      </c>
      <c r="D22" s="46">
        <f>D4*C22/100</f>
        <v>754939.63385400001</v>
      </c>
      <c r="E22" s="8"/>
      <c r="F22" s="9"/>
    </row>
    <row r="23" spans="2:32" ht="15" thickBot="1">
      <c r="B23" s="41" t="s">
        <v>27</v>
      </c>
      <c r="C23" s="47">
        <v>0.49</v>
      </c>
      <c r="D23" s="42">
        <f>D4*C23/100</f>
        <v>20115.302914</v>
      </c>
      <c r="E23" s="8"/>
      <c r="F23" s="9"/>
    </row>
    <row r="24" spans="2:32" ht="15" thickBot="1">
      <c r="B24" s="43" t="s">
        <v>28</v>
      </c>
      <c r="C24" s="43">
        <v>13.74</v>
      </c>
      <c r="D24" s="44">
        <f>D4*C24/100</f>
        <v>564049.51436399994</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0.16</v>
      </c>
      <c r="D27" s="130">
        <f>D4*C27/100</f>
        <v>6568.2621760000002</v>
      </c>
      <c r="E27" s="8"/>
      <c r="F27" s="9"/>
    </row>
    <row r="28" spans="2:32" ht="15.75" thickTop="1" thickBot="1">
      <c r="B28" s="45" t="s">
        <v>32</v>
      </c>
      <c r="C28" s="45">
        <v>1.56</v>
      </c>
      <c r="D28" s="131">
        <f>D4*C28/100</f>
        <v>64040.556216000004</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1.66</v>
      </c>
      <c r="D30" s="42">
        <f>D4*C30/100</f>
        <v>68145.720075999998</v>
      </c>
      <c r="E30" s="81"/>
      <c r="F30" s="84"/>
      <c r="G30" s="36"/>
      <c r="H30" s="36"/>
      <c r="I30" s="36"/>
    </row>
    <row r="31" spans="2:32" ht="15" thickBot="1">
      <c r="B31" s="43" t="s">
        <v>35</v>
      </c>
      <c r="C31" s="43">
        <v>0.13</v>
      </c>
      <c r="D31" s="44">
        <f>D4*C31/100</f>
        <v>5336.7130180000004</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99.999999999999986</v>
      </c>
      <c r="D33" s="48">
        <f t="shared" si="0"/>
        <v>4105163.8600000003</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2511128.7331620003</v>
      </c>
      <c r="E36" s="85"/>
      <c r="F36" s="36"/>
      <c r="G36" s="36"/>
      <c r="H36" s="36"/>
      <c r="I36" s="36"/>
    </row>
    <row r="37" spans="2:9" ht="15" thickBot="1">
      <c r="B37" s="41" t="s">
        <v>40</v>
      </c>
      <c r="C37" s="41"/>
      <c r="D37" s="42">
        <f>D8+D9+D10+D11+D12+D14+D17+D18+D19+D20+D21+D22+D23+D25+D26+D27+D28+D29+D30</f>
        <v>1594035.1268380003</v>
      </c>
      <c r="E37" s="85"/>
      <c r="F37" s="36"/>
      <c r="G37" s="36"/>
      <c r="H37" s="36"/>
      <c r="I37" s="36"/>
    </row>
    <row r="38" spans="2:9" ht="15.75" thickBot="1">
      <c r="B38" s="41" t="s">
        <v>8</v>
      </c>
      <c r="C38" s="41"/>
      <c r="D38" s="48">
        <f>SUM(D36:D37)</f>
        <v>4105163.8600000003</v>
      </c>
      <c r="E38" s="86"/>
      <c r="F38" s="36"/>
      <c r="G38" s="36"/>
      <c r="H38" s="36"/>
      <c r="I38" s="36"/>
    </row>
    <row r="39" spans="2:9" ht="15.75" thickBot="1">
      <c r="B39" s="41"/>
      <c r="C39" s="41"/>
      <c r="D39" s="48"/>
      <c r="E39" s="86"/>
      <c r="F39" s="36"/>
      <c r="G39" s="36"/>
      <c r="H39" s="36"/>
      <c r="I39" s="36"/>
    </row>
    <row r="40" spans="2:9" ht="15.75" thickBot="1">
      <c r="B40" s="41"/>
      <c r="C40" s="41"/>
      <c r="D40" s="48"/>
      <c r="E40" s="86"/>
      <c r="F40" s="36"/>
      <c r="G40" s="36"/>
      <c r="H40" s="36"/>
      <c r="I40" s="36"/>
    </row>
    <row r="41" spans="2:9" ht="15.75" thickBot="1">
      <c r="B41" s="41"/>
      <c r="C41" s="48"/>
      <c r="D41" s="48" t="s">
        <v>65</v>
      </c>
      <c r="E41" s="86"/>
      <c r="F41" s="87"/>
      <c r="G41" s="36"/>
      <c r="H41" s="36"/>
      <c r="I41" s="36"/>
    </row>
    <row r="42" spans="2:9" ht="29.25" thickBot="1">
      <c r="B42" s="58" t="s">
        <v>59</v>
      </c>
      <c r="C42" s="105">
        <f>D42/D33*100</f>
        <v>61.17</v>
      </c>
      <c r="D42" s="111">
        <f>D13+D15+D16+D24+D31</f>
        <v>2511128.7331620003</v>
      </c>
      <c r="E42" s="86"/>
      <c r="F42" s="88"/>
      <c r="G42" s="36"/>
      <c r="H42" s="89"/>
      <c r="I42" s="36"/>
    </row>
    <row r="43" spans="2:9" ht="15.75" thickBot="1">
      <c r="B43" s="59" t="s">
        <v>61</v>
      </c>
      <c r="C43" s="112">
        <f>D43/D33*100</f>
        <v>26.51</v>
      </c>
      <c r="D43" s="113">
        <f>D17+D18+D19+D20+D21+D22+D25+D26+D27+D28</f>
        <v>1088278.9392860001</v>
      </c>
      <c r="E43" s="86"/>
      <c r="F43" s="88"/>
      <c r="G43" s="36"/>
      <c r="H43" s="89"/>
      <c r="I43" s="36"/>
    </row>
    <row r="44" spans="2:9" ht="15.75" thickBot="1">
      <c r="B44" s="52" t="s">
        <v>62</v>
      </c>
      <c r="C44" s="114">
        <f>D44/D33*100</f>
        <v>12.319999999999999</v>
      </c>
      <c r="D44" s="115">
        <f>D12+D14+D23+D29+D30+D8+D9+D10+D11</f>
        <v>505756.18755199999</v>
      </c>
      <c r="E44" s="86"/>
      <c r="F44" s="88"/>
      <c r="G44" s="36"/>
      <c r="H44" s="89"/>
      <c r="I44" s="36"/>
    </row>
    <row r="45" spans="2:9" ht="15.75" thickTop="1">
      <c r="C45">
        <f t="shared" ref="C45:D45" si="1">SUM(C42:C44)</f>
        <v>100</v>
      </c>
      <c r="D45" s="10">
        <f t="shared" si="1"/>
        <v>4105163.8600000003</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2"/>
  <sheetViews>
    <sheetView tabSelected="1" workbookViewId="0">
      <selection activeCell="Z18" sqref="Z18"/>
    </sheetView>
  </sheetViews>
  <sheetFormatPr defaultRowHeight="14.25"/>
  <cols>
    <col min="1" max="1" width="5.625" customWidth="1"/>
    <col min="2" max="2" width="35.375" customWidth="1"/>
    <col min="3" max="4" width="13.625" customWidth="1"/>
    <col min="5" max="5" width="15.375" customWidth="1"/>
    <col min="6" max="6" width="14.625" customWidth="1"/>
    <col min="7" max="7" width="5.25" customWidth="1"/>
    <col min="8" max="8" width="7" customWidth="1"/>
    <col min="9" max="9" width="6.75" customWidth="1"/>
    <col min="10" max="10" width="7" customWidth="1"/>
    <col min="11" max="12" width="7.25" customWidth="1"/>
    <col min="13" max="13" width="7.375" customWidth="1"/>
    <col min="14" max="14" width="7.125" customWidth="1"/>
    <col min="15" max="16" width="7" customWidth="1"/>
    <col min="17" max="17" width="7.25" customWidth="1"/>
    <col min="18" max="18" width="7.875" customWidth="1"/>
    <col min="19" max="19" width="8.625" customWidth="1"/>
    <col min="20" max="20" width="7.25" customWidth="1"/>
    <col min="21" max="21" width="7.375" customWidth="1"/>
    <col min="22" max="22" width="7.25" customWidth="1"/>
    <col min="23" max="23" width="7.75" customWidth="1"/>
    <col min="24" max="26" width="7.25" customWidth="1"/>
    <col min="27" max="27" width="7.375" customWidth="1"/>
    <col min="28" max="29" width="7.875" customWidth="1"/>
    <col min="30" max="30" width="7.25" customWidth="1"/>
    <col min="31" max="31" width="7.125" customWidth="1"/>
    <col min="32" max="32" width="7" customWidth="1"/>
    <col min="33" max="33" width="8.125" customWidth="1"/>
    <col min="34" max="34" width="7.875" customWidth="1"/>
    <col min="35" max="35" width="8.125" customWidth="1"/>
    <col min="36" max="36" width="7.375" customWidth="1"/>
    <col min="37" max="37" width="8.875" customWidth="1"/>
    <col min="38" max="39" width="7.875" customWidth="1"/>
    <col min="40" max="40" width="9.375" customWidth="1"/>
  </cols>
  <sheetData>
    <row r="1" spans="2:35" ht="16.5" customHeight="1">
      <c r="B1" t="s">
        <v>79</v>
      </c>
      <c r="Y1" t="s">
        <v>248</v>
      </c>
    </row>
    <row r="2" spans="2:35" ht="16.5" customHeight="1" thickBot="1">
      <c r="B2" s="31" t="s">
        <v>10</v>
      </c>
      <c r="C2" s="4"/>
    </row>
    <row r="3" spans="2:35" ht="16.5" customHeight="1" thickTop="1" thickBot="1">
      <c r="B3" s="38" t="s">
        <v>9</v>
      </c>
      <c r="C3" s="39">
        <v>1</v>
      </c>
      <c r="D3" s="40">
        <v>26062151</v>
      </c>
      <c r="E3" s="10"/>
      <c r="F3" s="6"/>
    </row>
    <row r="4" spans="2:35" ht="15" customHeight="1" thickBot="1">
      <c r="B4" s="41" t="s">
        <v>12</v>
      </c>
      <c r="C4" s="41"/>
      <c r="D4" s="42"/>
      <c r="E4" s="5"/>
      <c r="F4" s="6"/>
      <c r="G4" t="s">
        <v>46</v>
      </c>
    </row>
    <row r="5" spans="2:35" ht="82.5" customHeight="1" thickBot="1">
      <c r="B5" s="41"/>
      <c r="C5" s="41"/>
      <c r="D5" s="42"/>
      <c r="E5" s="5"/>
      <c r="F5" s="6"/>
      <c r="G5" s="12" t="s">
        <v>78</v>
      </c>
      <c r="H5" s="12" t="s">
        <v>43</v>
      </c>
      <c r="I5" s="12" t="s">
        <v>48</v>
      </c>
      <c r="J5" s="13" t="s">
        <v>74</v>
      </c>
      <c r="K5" s="13" t="s">
        <v>44</v>
      </c>
      <c r="L5" s="13" t="s">
        <v>75</v>
      </c>
      <c r="M5" s="13" t="s">
        <v>73</v>
      </c>
      <c r="N5" s="13" t="s">
        <v>76</v>
      </c>
      <c r="O5" s="14" t="s">
        <v>0</v>
      </c>
      <c r="P5" s="14" t="s">
        <v>44</v>
      </c>
      <c r="Q5" s="14" t="s">
        <v>72</v>
      </c>
      <c r="R5" s="14" t="s">
        <v>63</v>
      </c>
      <c r="S5" s="14" t="s">
        <v>76</v>
      </c>
      <c r="T5" s="15" t="s">
        <v>1</v>
      </c>
      <c r="U5" s="15" t="s">
        <v>45</v>
      </c>
      <c r="V5" s="15" t="s">
        <v>72</v>
      </c>
      <c r="W5" s="15" t="s">
        <v>63</v>
      </c>
      <c r="X5" s="15" t="s">
        <v>76</v>
      </c>
      <c r="Y5" s="16" t="s">
        <v>2</v>
      </c>
      <c r="Z5" s="16" t="s">
        <v>44</v>
      </c>
      <c r="AA5" s="16" t="s">
        <v>72</v>
      </c>
      <c r="AB5" s="16" t="s">
        <v>63</v>
      </c>
      <c r="AC5" s="16" t="s">
        <v>76</v>
      </c>
      <c r="AD5" s="17" t="s">
        <v>58</v>
      </c>
      <c r="AE5" s="17" t="s">
        <v>44</v>
      </c>
      <c r="AF5" s="17" t="s">
        <v>72</v>
      </c>
      <c r="AG5" s="17" t="s">
        <v>77</v>
      </c>
      <c r="AH5" s="17" t="s">
        <v>76</v>
      </c>
    </row>
    <row r="6" spans="2:35" ht="36" customHeight="1" thickBot="1">
      <c r="B6" s="41"/>
      <c r="C6" s="41"/>
      <c r="D6" s="42"/>
      <c r="E6" s="5"/>
      <c r="F6" s="6"/>
      <c r="G6" s="12"/>
      <c r="H6" s="65"/>
      <c r="I6" s="65"/>
      <c r="J6" s="71" t="s">
        <v>82</v>
      </c>
      <c r="K6" s="70" t="s">
        <v>80</v>
      </c>
      <c r="L6" s="70" t="s">
        <v>81</v>
      </c>
      <c r="M6" s="72"/>
      <c r="N6" s="72"/>
      <c r="O6" s="71" t="s">
        <v>82</v>
      </c>
      <c r="P6" s="70" t="s">
        <v>80</v>
      </c>
      <c r="Q6" s="70" t="s">
        <v>81</v>
      </c>
      <c r="R6" s="66"/>
      <c r="S6" s="66"/>
      <c r="T6" s="71" t="s">
        <v>82</v>
      </c>
      <c r="U6" s="70" t="s">
        <v>80</v>
      </c>
      <c r="V6" s="70" t="s">
        <v>81</v>
      </c>
      <c r="W6" s="67"/>
      <c r="X6" s="67"/>
      <c r="Y6" s="71" t="s">
        <v>82</v>
      </c>
      <c r="Z6" s="70" t="s">
        <v>80</v>
      </c>
      <c r="AA6" s="70" t="s">
        <v>81</v>
      </c>
      <c r="AB6" s="68"/>
      <c r="AC6" s="68"/>
      <c r="AD6" s="71" t="s">
        <v>82</v>
      </c>
      <c r="AE6" s="70" t="s">
        <v>80</v>
      </c>
      <c r="AF6" s="70" t="s">
        <v>81</v>
      </c>
      <c r="AG6" s="69"/>
      <c r="AH6" s="69"/>
    </row>
    <row r="7" spans="2:35" ht="16.5" customHeight="1" thickBot="1">
      <c r="B7" s="73" t="s">
        <v>11</v>
      </c>
      <c r="C7" s="73">
        <v>0</v>
      </c>
      <c r="D7" s="75">
        <f>D3*C7/100</f>
        <v>0</v>
      </c>
      <c r="E7" s="5"/>
      <c r="F7" s="6"/>
      <c r="G7" s="18"/>
      <c r="H7" s="19">
        <f>D35</f>
        <v>14894519.296500001</v>
      </c>
      <c r="I7" s="19">
        <f>H7/5</f>
        <v>2978903.8593000001</v>
      </c>
      <c r="J7" s="20">
        <f>I7*2</f>
        <v>5957807.7186000003</v>
      </c>
      <c r="K7" s="20">
        <f>D36</f>
        <v>11167631.703499999</v>
      </c>
      <c r="L7" s="20">
        <f>(D42/1.5)+D43</f>
        <v>7667484.8242000006</v>
      </c>
      <c r="M7" s="26">
        <f>SUM(J7:K7)</f>
        <v>17125439.4221</v>
      </c>
      <c r="N7" s="26">
        <f>J7+L7</f>
        <v>13625292.542800002</v>
      </c>
      <c r="O7" s="21">
        <f>I7*2.5</f>
        <v>7447259.6482500006</v>
      </c>
      <c r="P7" s="21">
        <f>D36</f>
        <v>11167631.703499999</v>
      </c>
      <c r="Q7" s="21">
        <f>(D42/1.5)+D43</f>
        <v>7667484.8242000006</v>
      </c>
      <c r="R7" s="27">
        <f>SUM(O7:P7)</f>
        <v>18614891.351750001</v>
      </c>
      <c r="S7" s="27">
        <f>O7+Q7</f>
        <v>15114744.472450001</v>
      </c>
      <c r="T7" s="22">
        <f>I7*3.5</f>
        <v>10426163.507550001</v>
      </c>
      <c r="U7" s="22">
        <f>D36</f>
        <v>11167631.703499999</v>
      </c>
      <c r="V7" s="22">
        <f>(D42/1.5)+D43</f>
        <v>7667484.8242000006</v>
      </c>
      <c r="W7" s="28">
        <f>SUM(T7:U7)</f>
        <v>21593795.21105</v>
      </c>
      <c r="X7" s="28">
        <f>T7+V7</f>
        <v>18093648.331750002</v>
      </c>
      <c r="Y7" s="23">
        <f>I7*4.5</f>
        <v>13405067.36685</v>
      </c>
      <c r="Z7" s="23">
        <f>D36</f>
        <v>11167631.703499999</v>
      </c>
      <c r="AA7" s="23">
        <f>(D42/1.5)+D43</f>
        <v>7667484.8242000006</v>
      </c>
      <c r="AB7" s="29">
        <f>SUM(Y7:Z7)</f>
        <v>24572699.070349999</v>
      </c>
      <c r="AC7" s="29">
        <f>Y7+AA7</f>
        <v>21072552.19105</v>
      </c>
      <c r="AD7" s="24">
        <f>I7*5</f>
        <v>14894519.296500001</v>
      </c>
      <c r="AE7" s="24">
        <f>D36</f>
        <v>11167631.703499999</v>
      </c>
      <c r="AF7" s="24">
        <f>(D42/1.5)+D43</f>
        <v>7667484.8242000006</v>
      </c>
      <c r="AG7" s="57">
        <f>SUM(AD7:AE7)</f>
        <v>26062151</v>
      </c>
      <c r="AH7" s="30">
        <f>AD7+AF7</f>
        <v>22562004.120700002</v>
      </c>
      <c r="AI7">
        <f>AH7/AG7*100-100</f>
        <v>-13.429999999999993</v>
      </c>
    </row>
    <row r="8" spans="2:35" ht="16.5" customHeight="1" thickBot="1">
      <c r="B8" s="73" t="s">
        <v>13</v>
      </c>
      <c r="C8" s="73">
        <v>0</v>
      </c>
      <c r="D8" s="75">
        <f>D3*C8/100</f>
        <v>0</v>
      </c>
      <c r="E8" s="5"/>
      <c r="F8" s="6"/>
      <c r="G8" s="25" t="s">
        <v>4</v>
      </c>
      <c r="H8" s="19"/>
      <c r="I8" s="19"/>
      <c r="J8" s="20">
        <f>J7*2</f>
        <v>11915615.437200001</v>
      </c>
      <c r="K8" s="20">
        <f>(K7-D7-D8)*2+(D7+D8)</f>
        <v>22335263.406999998</v>
      </c>
      <c r="L8" s="20">
        <f>(L7-D7-D8)*2+(D7+D8)</f>
        <v>15334969.648400001</v>
      </c>
      <c r="M8" s="26">
        <f>SUM(J8:K8)</f>
        <v>34250878.8442</v>
      </c>
      <c r="N8" s="26">
        <f>J8+L8</f>
        <v>27250585.085600004</v>
      </c>
      <c r="O8" s="21">
        <f>O7*2</f>
        <v>14894519.296500001</v>
      </c>
      <c r="P8" s="21">
        <f>(P7-D7-D8)*2+(D7+D8)</f>
        <v>22335263.406999998</v>
      </c>
      <c r="Q8" s="21">
        <f>(Q7-D7-D8)*2+(D7+D8)</f>
        <v>15334969.648400001</v>
      </c>
      <c r="R8" s="27">
        <f>SUM(O8:P8)</f>
        <v>37229782.703500003</v>
      </c>
      <c r="S8" s="27">
        <f>O8+Q8</f>
        <v>30229488.944900002</v>
      </c>
      <c r="T8" s="22">
        <f>T7*2</f>
        <v>20852327.015100002</v>
      </c>
      <c r="U8" s="22">
        <f>(U7-D7-D8)*2+(D7+D8)</f>
        <v>22335263.406999998</v>
      </c>
      <c r="V8" s="22">
        <f>(V7-D7-D8)*2+(D7+D8)</f>
        <v>15334969.648400001</v>
      </c>
      <c r="W8" s="28">
        <f>SUM(T8:U8)</f>
        <v>43187590.4221</v>
      </c>
      <c r="X8" s="28">
        <f>T8+V8</f>
        <v>36187296.663500004</v>
      </c>
      <c r="Y8" s="23">
        <f>Y7*2</f>
        <v>26810134.7337</v>
      </c>
      <c r="Z8" s="23">
        <f>(Z7-D7-D8)*2+(D7+D8)</f>
        <v>22335263.406999998</v>
      </c>
      <c r="AA8" s="23">
        <f>(AA7-D7-D8)*2+(D7+D8)</f>
        <v>15334969.648400001</v>
      </c>
      <c r="AB8" s="29">
        <f>SUM(Y8:Z8)</f>
        <v>49145398.140699998</v>
      </c>
      <c r="AC8" s="29">
        <f>Y8+AA8</f>
        <v>42145104.382100001</v>
      </c>
      <c r="AD8" s="24">
        <f>AD7*2</f>
        <v>29789038.593000002</v>
      </c>
      <c r="AE8" s="24">
        <f>(AE7-D7-D8)*2+(D7+D8)</f>
        <v>22335263.406999998</v>
      </c>
      <c r="AF8" s="24">
        <f>(AF7-D7-D8)*2+(D7+D8)</f>
        <v>15334969.648400001</v>
      </c>
      <c r="AG8" s="30">
        <f>SUM(AD8:AE8)</f>
        <v>52124302</v>
      </c>
      <c r="AH8" s="30">
        <f>AD8+AF8</f>
        <v>45124008.241400003</v>
      </c>
    </row>
    <row r="9" spans="2:35" ht="16.5" customHeight="1" thickBot="1">
      <c r="B9" s="41" t="s">
        <v>14</v>
      </c>
      <c r="C9" s="41">
        <v>0</v>
      </c>
      <c r="D9" s="42">
        <f>D3*C9/100</f>
        <v>0</v>
      </c>
      <c r="E9" s="5"/>
      <c r="F9" s="6"/>
      <c r="G9" s="25" t="s">
        <v>5</v>
      </c>
      <c r="H9" s="19"/>
      <c r="I9" s="19"/>
      <c r="J9" s="20">
        <f>J7*3</f>
        <v>17873423.1558</v>
      </c>
      <c r="K9" s="20">
        <f>(K7-D7-D8)*3+(D7+D8)</f>
        <v>33502895.110499997</v>
      </c>
      <c r="L9" s="20">
        <f>(L7-D7-D8)*3+(D7+D8)</f>
        <v>23002454.472600002</v>
      </c>
      <c r="M9" s="26">
        <f>SUM(J9:K9)</f>
        <v>51376318.266299993</v>
      </c>
      <c r="N9" s="26">
        <f>J9+L9</f>
        <v>40875877.628399998</v>
      </c>
      <c r="O9" s="21">
        <f>O7*3</f>
        <v>22341778.944750004</v>
      </c>
      <c r="P9" s="21">
        <f>(P7-D7-D8)*3+(D7+D8)</f>
        <v>33502895.110499997</v>
      </c>
      <c r="Q9" s="21">
        <f>(Q7-D7-D8)*3+(D7+D8)</f>
        <v>23002454.472600002</v>
      </c>
      <c r="R9" s="27">
        <f>SUM(O9:P9)</f>
        <v>55844674.055250004</v>
      </c>
      <c r="S9" s="27">
        <f>O9+Q9</f>
        <v>45344233.417350009</v>
      </c>
      <c r="T9" s="22">
        <f>T7*3</f>
        <v>31278490.522650003</v>
      </c>
      <c r="U9" s="22">
        <f>(U7-D7-D8)*3+(D7+D8)</f>
        <v>33502895.110499997</v>
      </c>
      <c r="V9" s="22">
        <f>(V7-D7-D8)*3+(D7+D8)</f>
        <v>23002454.472600002</v>
      </c>
      <c r="W9" s="28">
        <f>SUM(T9:U9)</f>
        <v>64781385.633149996</v>
      </c>
      <c r="X9" s="28">
        <f>T9+V9</f>
        <v>54280944.995250002</v>
      </c>
      <c r="Y9" s="23">
        <f>Y7*3</f>
        <v>40215202.100549996</v>
      </c>
      <c r="Z9" s="23">
        <f>(Z7-D7-D8)*3+(D7+D8)</f>
        <v>33502895.110499997</v>
      </c>
      <c r="AA9" s="23">
        <f>(AA7-D7-D8)*3+(D7+D8)</f>
        <v>23002454.472600002</v>
      </c>
      <c r="AB9" s="29">
        <f>SUM(Y9:Z9)</f>
        <v>73718097.211049989</v>
      </c>
      <c r="AC9" s="29">
        <f>Y9+AA9</f>
        <v>63217656.573149994</v>
      </c>
      <c r="AD9" s="24">
        <f>AD7*3</f>
        <v>44683557.889500007</v>
      </c>
      <c r="AE9" s="24">
        <f>(AE7-D7-D8)*3+(D7+D8)</f>
        <v>33502895.110499997</v>
      </c>
      <c r="AF9" s="24">
        <f>(AF7-D7-D8)*3+(D7+D8)</f>
        <v>23002454.472600002</v>
      </c>
      <c r="AG9" s="30">
        <f>SUM(AD9:AE9)</f>
        <v>78186453</v>
      </c>
      <c r="AH9" s="30">
        <f>AD9+AF9</f>
        <v>67686012.362100005</v>
      </c>
    </row>
    <row r="10" spans="2:35" ht="16.5" customHeight="1" thickBot="1">
      <c r="B10" s="41" t="s">
        <v>15</v>
      </c>
      <c r="C10" s="41">
        <v>0</v>
      </c>
      <c r="D10" s="42">
        <f>D3*C10/100</f>
        <v>0</v>
      </c>
      <c r="E10" s="5"/>
      <c r="F10" s="6"/>
      <c r="G10" s="25" t="s">
        <v>6</v>
      </c>
      <c r="H10" s="19"/>
      <c r="I10" s="19"/>
      <c r="J10" s="20">
        <f>J7*4</f>
        <v>23831230.874400001</v>
      </c>
      <c r="K10" s="20">
        <f>(K7-D7-D8)*4+(D7+D8)</f>
        <v>44670526.813999996</v>
      </c>
      <c r="L10" s="20">
        <f>(L7-D7-D8)*4+(D7+D8)</f>
        <v>30669939.296800002</v>
      </c>
      <c r="M10" s="26">
        <f>SUM(J10:K10)</f>
        <v>68501757.6884</v>
      </c>
      <c r="N10" s="26">
        <f>J10+L10</f>
        <v>54501170.171200007</v>
      </c>
      <c r="O10" s="21">
        <f>O7*4</f>
        <v>29789038.593000002</v>
      </c>
      <c r="P10" s="21">
        <f>(P7-D7-D8)*4+(D7+D8)</f>
        <v>44670526.813999996</v>
      </c>
      <c r="Q10" s="21">
        <f>(Q7-D7-D8)*4+(D7+D8)</f>
        <v>30669939.296800002</v>
      </c>
      <c r="R10" s="27">
        <f>SUM(O10:P10)</f>
        <v>74459565.407000005</v>
      </c>
      <c r="S10" s="27">
        <f>O10+Q10</f>
        <v>60458977.889800005</v>
      </c>
      <c r="T10" s="22">
        <f>T7*4</f>
        <v>41704654.030200005</v>
      </c>
      <c r="U10" s="22">
        <f>(U7-D7-D8)*4+(D7+D8)</f>
        <v>44670526.813999996</v>
      </c>
      <c r="V10" s="22">
        <f>(V7-D7-D8)*4+(D7+D8)</f>
        <v>30669939.296800002</v>
      </c>
      <c r="W10" s="28">
        <f>SUM(T10:U10)</f>
        <v>86375180.8442</v>
      </c>
      <c r="X10" s="28">
        <f>T10+V10</f>
        <v>72374593.327000007</v>
      </c>
      <c r="Y10" s="23">
        <f>Y7*4</f>
        <v>53620269.467399999</v>
      </c>
      <c r="Z10" s="23">
        <f>(Z7-D7-D8)*4+(D7+D8)</f>
        <v>44670526.813999996</v>
      </c>
      <c r="AA10" s="23">
        <f>(AA7-D7-D8)*4+(D7+D8)</f>
        <v>30669939.296800002</v>
      </c>
      <c r="AB10" s="29">
        <f>SUM(Y10:Z10)</f>
        <v>98290796.281399995</v>
      </c>
      <c r="AC10" s="29">
        <f>Y10+AA10</f>
        <v>84290208.764200002</v>
      </c>
      <c r="AD10" s="24">
        <f>AD7*4</f>
        <v>59578077.186000004</v>
      </c>
      <c r="AE10" s="24">
        <f>(AE7-D7-D8)*4+(D7+D8)</f>
        <v>44670526.813999996</v>
      </c>
      <c r="AF10" s="24">
        <f>(AF7-D7-D8)*4+(D7+D8)</f>
        <v>30669939.296800002</v>
      </c>
      <c r="AG10" s="30">
        <f>SUM(AD10:AE10)</f>
        <v>104248604</v>
      </c>
      <c r="AH10" s="30">
        <f>AD10+AF10</f>
        <v>90248016.482800007</v>
      </c>
    </row>
    <row r="11" spans="2:35" ht="16.5" customHeight="1" thickBot="1">
      <c r="B11" s="41" t="s">
        <v>16</v>
      </c>
      <c r="C11" s="41">
        <v>0.08</v>
      </c>
      <c r="D11" s="42">
        <f>D3*C11/100</f>
        <v>20849.720799999999</v>
      </c>
      <c r="E11" s="5"/>
      <c r="F11" s="5"/>
      <c r="G11" s="25" t="s">
        <v>7</v>
      </c>
      <c r="H11" s="19"/>
      <c r="I11" s="19"/>
      <c r="J11" s="20">
        <f>J7*5</f>
        <v>29789038.593000002</v>
      </c>
      <c r="K11" s="20">
        <f>(K7-D7-D8)*5+(D7+D8)</f>
        <v>55838158.517499998</v>
      </c>
      <c r="L11" s="20">
        <f>(L7-D7-D8)*5+(D7+D8)</f>
        <v>38337424.121000007</v>
      </c>
      <c r="M11" s="26">
        <f>SUM(J11:K11)</f>
        <v>85627197.110500008</v>
      </c>
      <c r="N11" s="26">
        <f>J11+L11</f>
        <v>68126462.714000016</v>
      </c>
      <c r="O11" s="21">
        <f>O7*5</f>
        <v>37236298.241250001</v>
      </c>
      <c r="P11" s="21">
        <f>(P7-D7-D8)*5+(D7+D8)</f>
        <v>55838158.517499998</v>
      </c>
      <c r="Q11" s="21">
        <f>(Q7-D7-D8)*5+(D7+D8)</f>
        <v>38337424.121000007</v>
      </c>
      <c r="R11" s="27">
        <f>SUM(O11:P11)</f>
        <v>93074456.758749992</v>
      </c>
      <c r="S11" s="27">
        <f>O11+Q11</f>
        <v>75573722.36225</v>
      </c>
      <c r="T11" s="22">
        <f>T7*5</f>
        <v>52130817.537750006</v>
      </c>
      <c r="U11" s="22">
        <f>(U7-D7-D8)*5+(D7+D8)</f>
        <v>55838158.517499998</v>
      </c>
      <c r="V11" s="22">
        <f>(V7-D7-D8)*5+(D7+D8)</f>
        <v>38337424.121000007</v>
      </c>
      <c r="W11" s="28">
        <f>SUM(T11:U11)</f>
        <v>107968976.05525</v>
      </c>
      <c r="X11" s="28">
        <f>T11+V11</f>
        <v>90468241.658750013</v>
      </c>
      <c r="Y11" s="23">
        <f>Y7*5</f>
        <v>67025336.834250003</v>
      </c>
      <c r="Z11" s="23">
        <f>(Z7-D7-D8)*5+(D7+D8)</f>
        <v>55838158.517499998</v>
      </c>
      <c r="AA11" s="23">
        <f>(AA7-D7-D8)*5+(D7+D8)</f>
        <v>38337424.121000007</v>
      </c>
      <c r="AB11" s="29">
        <f>SUM(Y11:Z11)</f>
        <v>122863495.35175</v>
      </c>
      <c r="AC11" s="29">
        <f>Y11+AA11</f>
        <v>105362760.95525001</v>
      </c>
      <c r="AD11" s="24">
        <f>AD7*5</f>
        <v>74472596.482500002</v>
      </c>
      <c r="AE11" s="24">
        <f>(AE7-D7-D8)*5+(D7+D8)</f>
        <v>55838158.517499998</v>
      </c>
      <c r="AF11" s="24">
        <f>(AF7-D7-D8)*5+(D7+D8)</f>
        <v>38337424.121000007</v>
      </c>
      <c r="AG11" s="30">
        <f>SUM(AD11:AE11)</f>
        <v>130310755</v>
      </c>
      <c r="AH11" s="30">
        <f>AD11+AF11</f>
        <v>112810020.60350001</v>
      </c>
    </row>
    <row r="12" spans="2:35" ht="16.5" customHeight="1" thickBot="1">
      <c r="B12" s="43" t="s">
        <v>17</v>
      </c>
      <c r="C12" s="43">
        <v>0.25</v>
      </c>
      <c r="D12" s="44">
        <f>D3*C12/100</f>
        <v>65155.377500000002</v>
      </c>
      <c r="E12" s="8"/>
      <c r="F12" s="9"/>
      <c r="G12" s="25"/>
      <c r="H12" s="19"/>
      <c r="I12" s="19"/>
      <c r="J12" s="20"/>
      <c r="K12" s="20"/>
      <c r="L12" s="20"/>
      <c r="M12" s="26"/>
      <c r="N12" s="26"/>
      <c r="O12" s="21"/>
      <c r="P12" s="21"/>
      <c r="Q12" s="21"/>
      <c r="R12" s="27"/>
      <c r="S12" s="27"/>
      <c r="T12" s="22"/>
      <c r="U12" s="22"/>
      <c r="V12" s="22"/>
      <c r="W12" s="28"/>
      <c r="X12" s="28"/>
      <c r="Y12" s="23"/>
      <c r="Z12" s="23"/>
      <c r="AA12" s="23"/>
      <c r="AB12" s="29"/>
      <c r="AC12" s="29"/>
      <c r="AD12" s="24"/>
      <c r="AE12" s="24"/>
      <c r="AF12" s="24"/>
      <c r="AG12" s="30"/>
      <c r="AH12" s="30"/>
    </row>
    <row r="13" spans="2:35" ht="16.5" customHeight="1" thickBot="1">
      <c r="B13" s="41" t="s">
        <v>18</v>
      </c>
      <c r="C13" s="41">
        <v>0.04</v>
      </c>
      <c r="D13" s="42">
        <f>D3*C13/100</f>
        <v>10424.8604</v>
      </c>
      <c r="E13" s="8"/>
      <c r="F13" s="9"/>
    </row>
    <row r="14" spans="2:35" ht="16.5" customHeight="1" thickBot="1">
      <c r="B14" s="43" t="s">
        <v>19</v>
      </c>
      <c r="C14" s="43">
        <v>26</v>
      </c>
      <c r="D14" s="44">
        <f>D3*C14/100</f>
        <v>6776159.2599999998</v>
      </c>
      <c r="E14" s="8"/>
      <c r="F14" s="9"/>
      <c r="G14" t="s">
        <v>67</v>
      </c>
      <c r="M14" s="32"/>
      <c r="N14" s="32"/>
      <c r="O14" s="32"/>
    </row>
    <row r="15" spans="2:35" ht="16.5" customHeight="1" thickBot="1">
      <c r="B15" s="43" t="s">
        <v>20</v>
      </c>
      <c r="C15" s="43">
        <v>0.06</v>
      </c>
      <c r="D15" s="44">
        <f>D3*C15/100</f>
        <v>15637.2906</v>
      </c>
      <c r="E15" s="8"/>
      <c r="F15" s="9"/>
      <c r="G15" t="s">
        <v>71</v>
      </c>
    </row>
    <row r="16" spans="2:35" ht="16.5" customHeight="1" thickBot="1">
      <c r="B16" s="45" t="s">
        <v>21</v>
      </c>
      <c r="C16" s="45">
        <v>0</v>
      </c>
      <c r="D16" s="46">
        <f>D3*C16/100</f>
        <v>0</v>
      </c>
      <c r="E16" s="8"/>
      <c r="F16" s="9"/>
      <c r="G16" t="s">
        <v>84</v>
      </c>
    </row>
    <row r="17" spans="2:32" ht="16.5" customHeight="1" thickBot="1">
      <c r="B17" s="45" t="s">
        <v>60</v>
      </c>
      <c r="C17" s="45">
        <v>0</v>
      </c>
      <c r="D17" s="46">
        <f>D3*C17/100</f>
        <v>0</v>
      </c>
      <c r="E17" s="8"/>
      <c r="F17" s="9"/>
      <c r="G17" s="31" t="s">
        <v>68</v>
      </c>
      <c r="H17" s="31"/>
      <c r="I17" s="31"/>
      <c r="J17" s="31"/>
      <c r="AA17" s="37"/>
      <c r="AB17" s="37"/>
      <c r="AC17" s="37"/>
      <c r="AD17" s="37"/>
      <c r="AE17" s="37"/>
      <c r="AF17" s="37"/>
    </row>
    <row r="18" spans="2:32" ht="16.5" customHeight="1" thickBot="1">
      <c r="B18" s="45" t="s">
        <v>23</v>
      </c>
      <c r="C18" s="45">
        <v>0.19</v>
      </c>
      <c r="D18" s="46">
        <f>D3*C18/100</f>
        <v>49518.086900000002</v>
      </c>
      <c r="E18" s="8"/>
      <c r="F18" s="9"/>
      <c r="G18" s="37" t="s">
        <v>69</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2:32" ht="16.5" customHeight="1" thickBot="1">
      <c r="B19" s="45" t="s">
        <v>24</v>
      </c>
      <c r="C19" s="45">
        <v>0</v>
      </c>
      <c r="D19" s="46">
        <f>D3*C19/100</f>
        <v>0</v>
      </c>
      <c r="E19" s="8"/>
      <c r="F19" s="9"/>
      <c r="G19" t="s">
        <v>47</v>
      </c>
      <c r="P19" s="37"/>
      <c r="Q19" s="37"/>
      <c r="R19" s="37"/>
      <c r="S19" s="37"/>
      <c r="T19" s="37"/>
      <c r="U19" s="37"/>
      <c r="V19" s="37"/>
      <c r="W19" s="37"/>
      <c r="X19" s="37"/>
      <c r="Y19" s="37"/>
      <c r="Z19" s="37"/>
    </row>
    <row r="20" spans="2:32" ht="16.5" customHeight="1" thickBot="1">
      <c r="B20" s="45" t="s">
        <v>25</v>
      </c>
      <c r="C20" s="45">
        <v>0.45</v>
      </c>
      <c r="D20" s="46">
        <f>D3*C20/100</f>
        <v>117279.67950000001</v>
      </c>
      <c r="E20" s="8"/>
      <c r="F20" s="9"/>
      <c r="G20" t="s">
        <v>70</v>
      </c>
    </row>
    <row r="21" spans="2:32" ht="16.5" customHeight="1" thickBot="1">
      <c r="B21" s="45" t="s">
        <v>26</v>
      </c>
      <c r="C21" s="45">
        <v>33.24</v>
      </c>
      <c r="D21" s="46">
        <f>D3*C21/100</f>
        <v>8663058.9923999999</v>
      </c>
      <c r="E21" s="8"/>
      <c r="F21" s="9"/>
    </row>
    <row r="22" spans="2:32" ht="16.5" customHeight="1" thickBot="1">
      <c r="B22" s="41" t="s">
        <v>27</v>
      </c>
      <c r="C22" s="47">
        <v>2.0699999999999998</v>
      </c>
      <c r="D22" s="42">
        <f>D3*C22/100</f>
        <v>539486.52569999988</v>
      </c>
      <c r="E22" s="8"/>
      <c r="F22" s="9"/>
    </row>
    <row r="23" spans="2:32" ht="16.5" customHeight="1" thickBot="1">
      <c r="B23" s="43" t="s">
        <v>28</v>
      </c>
      <c r="C23" s="43">
        <v>29.97</v>
      </c>
      <c r="D23" s="44">
        <f>D3*C23/100</f>
        <v>7810826.6546999998</v>
      </c>
      <c r="E23" s="8"/>
      <c r="F23" s="9"/>
    </row>
    <row r="24" spans="2:32" ht="16.5" customHeight="1" thickBot="1">
      <c r="B24" s="45" t="s">
        <v>29</v>
      </c>
      <c r="C24" s="45">
        <v>0</v>
      </c>
      <c r="D24" s="46">
        <f>D3*C24/100</f>
        <v>0</v>
      </c>
      <c r="E24" s="8"/>
      <c r="F24" s="9"/>
    </row>
    <row r="25" spans="2:32" ht="16.5" customHeight="1" thickBot="1">
      <c r="B25" s="45" t="s">
        <v>30</v>
      </c>
      <c r="C25" s="45">
        <v>0.01</v>
      </c>
      <c r="D25" s="46">
        <f>D3*C25/100</f>
        <v>2606.2150999999999</v>
      </c>
      <c r="E25" s="8"/>
      <c r="F25" s="9"/>
    </row>
    <row r="26" spans="2:32" ht="16.5" customHeight="1" thickBot="1">
      <c r="B26" s="45" t="s">
        <v>31</v>
      </c>
      <c r="C26" s="45">
        <v>5.99</v>
      </c>
      <c r="D26" s="46">
        <f>D3*C26/100</f>
        <v>1561122.8449000001</v>
      </c>
      <c r="E26" s="8"/>
      <c r="F26" s="9"/>
    </row>
    <row r="27" spans="2:32" ht="16.5" customHeight="1" thickBot="1">
      <c r="B27" s="45" t="s">
        <v>32</v>
      </c>
      <c r="C27" s="45">
        <v>0.41</v>
      </c>
      <c r="D27" s="46">
        <f>D3*C27/100</f>
        <v>106854.81910000001</v>
      </c>
      <c r="E27" s="81"/>
      <c r="F27" s="82"/>
      <c r="G27" s="36"/>
      <c r="H27" s="36"/>
      <c r="I27" s="36"/>
    </row>
    <row r="28" spans="2:32" ht="16.5" customHeight="1" thickBot="1">
      <c r="B28" s="41" t="s">
        <v>33</v>
      </c>
      <c r="C28" s="47">
        <v>0</v>
      </c>
      <c r="D28" s="42">
        <f>D3*C28/100</f>
        <v>0</v>
      </c>
      <c r="E28" s="81"/>
      <c r="F28" s="83"/>
      <c r="G28" s="36"/>
      <c r="H28" s="36"/>
      <c r="I28" s="36"/>
    </row>
    <row r="29" spans="2:32" ht="16.5" customHeight="1" thickBot="1">
      <c r="B29" s="41" t="s">
        <v>34</v>
      </c>
      <c r="C29" s="47">
        <v>0.37</v>
      </c>
      <c r="D29" s="42">
        <f>D3*C29/100</f>
        <v>96429.958699999988</v>
      </c>
      <c r="E29" s="81"/>
      <c r="F29" s="84"/>
      <c r="G29" s="36"/>
      <c r="H29" s="36"/>
      <c r="I29" s="36"/>
    </row>
    <row r="30" spans="2:32" ht="16.5" customHeight="1" thickBot="1">
      <c r="B30" s="43" t="s">
        <v>35</v>
      </c>
      <c r="C30" s="43">
        <v>0.87</v>
      </c>
      <c r="D30" s="44">
        <f>D3*C30/100</f>
        <v>226740.71370000002</v>
      </c>
      <c r="E30" s="81"/>
      <c r="F30" s="81"/>
      <c r="G30" s="36"/>
      <c r="H30" s="36"/>
      <c r="I30" s="36"/>
    </row>
    <row r="31" spans="2:32" ht="16.5" customHeight="1" thickBot="1">
      <c r="B31" s="47"/>
      <c r="C31" s="41"/>
      <c r="D31" s="42"/>
      <c r="E31" s="85"/>
      <c r="F31" s="81"/>
      <c r="G31" s="36"/>
      <c r="H31" s="36"/>
      <c r="I31" s="36"/>
    </row>
    <row r="32" spans="2:32" ht="16.5" customHeight="1" thickBot="1">
      <c r="B32" s="41" t="s">
        <v>8</v>
      </c>
      <c r="C32" s="41">
        <f>SUM(C7:C31)</f>
        <v>100</v>
      </c>
      <c r="D32" s="48">
        <f>SUM(D7:D31)</f>
        <v>26062151.000000004</v>
      </c>
      <c r="E32" s="86"/>
      <c r="F32" s="85"/>
      <c r="G32" s="36"/>
      <c r="H32" s="36"/>
      <c r="I32" s="36"/>
    </row>
    <row r="33" spans="2:9" ht="15" customHeight="1" thickBot="1">
      <c r="B33" s="41"/>
      <c r="C33" s="41"/>
      <c r="D33" s="41"/>
      <c r="E33" s="36"/>
      <c r="F33" s="36"/>
      <c r="G33" s="36"/>
      <c r="H33" s="36"/>
      <c r="I33" s="36"/>
    </row>
    <row r="34" spans="2:9" ht="15" customHeight="1" thickBot="1">
      <c r="B34" s="41" t="s">
        <v>38</v>
      </c>
      <c r="C34" s="41"/>
      <c r="D34" s="41"/>
      <c r="E34" s="36"/>
      <c r="F34" s="36"/>
      <c r="G34" s="36"/>
      <c r="H34" s="36"/>
      <c r="I34" s="36"/>
    </row>
    <row r="35" spans="2:9" ht="15" customHeight="1" thickBot="1">
      <c r="B35" s="43" t="s">
        <v>39</v>
      </c>
      <c r="C35" s="43"/>
      <c r="D35" s="44">
        <f>D12+D14+D15+D23+D30</f>
        <v>14894519.296500001</v>
      </c>
      <c r="E35" s="85"/>
      <c r="F35" s="36"/>
      <c r="G35" s="36"/>
      <c r="H35" s="36"/>
      <c r="I35" s="36"/>
    </row>
    <row r="36" spans="2:9" ht="17.25" customHeight="1" thickBot="1">
      <c r="B36" s="41" t="s">
        <v>40</v>
      </c>
      <c r="C36" s="41"/>
      <c r="D36" s="42">
        <f>D7+D8+D9+D10+D11+D13+D16+D17+D18+D19+D20+D21+D22+D24+D25+D26+D27+D28+D29</f>
        <v>11167631.703499999</v>
      </c>
      <c r="E36" s="85"/>
      <c r="F36" s="36"/>
      <c r="G36" s="36"/>
      <c r="H36" s="36"/>
      <c r="I36" s="36"/>
    </row>
    <row r="37" spans="2:9" ht="15.75" thickBot="1">
      <c r="B37" s="41" t="s">
        <v>8</v>
      </c>
      <c r="C37" s="41"/>
      <c r="D37" s="48">
        <f>SUM(D35:D36)</f>
        <v>26062151</v>
      </c>
      <c r="E37" s="86"/>
      <c r="F37" s="36"/>
      <c r="G37" s="36"/>
      <c r="H37" s="36"/>
      <c r="I37" s="36"/>
    </row>
    <row r="38" spans="2:9" ht="15.75" thickBot="1">
      <c r="B38" s="41"/>
      <c r="C38" s="41"/>
      <c r="D38" s="48"/>
      <c r="E38" s="86"/>
      <c r="F38" s="36"/>
      <c r="G38" s="36"/>
      <c r="H38" s="36"/>
      <c r="I38" s="36"/>
    </row>
    <row r="39" spans="2:9" ht="15.75" thickBot="1">
      <c r="B39" s="41"/>
      <c r="C39" s="41"/>
      <c r="D39" s="48"/>
      <c r="E39" s="86"/>
      <c r="F39" s="36"/>
      <c r="G39" s="36"/>
      <c r="H39" s="36"/>
      <c r="I39" s="36"/>
    </row>
    <row r="40" spans="2:9" ht="17.25" customHeight="1" thickBot="1">
      <c r="B40" s="41"/>
      <c r="C40" s="48" t="s">
        <v>64</v>
      </c>
      <c r="D40" s="48" t="s">
        <v>65</v>
      </c>
      <c r="E40" s="86"/>
      <c r="F40" s="87"/>
      <c r="G40" s="36"/>
      <c r="H40" s="36"/>
      <c r="I40" s="36"/>
    </row>
    <row r="41" spans="2:9" ht="29.25" thickBot="1">
      <c r="B41" s="58" t="s">
        <v>59</v>
      </c>
      <c r="C41" s="51">
        <f>D41/D32*100</f>
        <v>57.15</v>
      </c>
      <c r="D41" s="49">
        <f>D12+D14+D15+D23+D30</f>
        <v>14894519.296500001</v>
      </c>
      <c r="E41" s="86"/>
      <c r="F41" s="88"/>
      <c r="G41" s="36"/>
      <c r="H41" s="89"/>
      <c r="I41" s="36"/>
    </row>
    <row r="42" spans="2:9" ht="15.75" thickBot="1">
      <c r="B42" s="59" t="s">
        <v>61</v>
      </c>
      <c r="C42" s="55">
        <f>D42/D32*100</f>
        <v>40.29</v>
      </c>
      <c r="D42" s="56">
        <f>D16+D17+D18+D19+D20+D21+D24+D25+D26+D27</f>
        <v>10500440.6379</v>
      </c>
      <c r="E42" s="86"/>
      <c r="F42" s="88"/>
      <c r="G42" s="36"/>
      <c r="H42" s="89"/>
      <c r="I42" s="36"/>
    </row>
    <row r="43" spans="2:9" ht="15.75" thickBot="1">
      <c r="B43" s="52" t="s">
        <v>62</v>
      </c>
      <c r="C43" s="53">
        <f>D43/D32*100</f>
        <v>2.5599999999999992</v>
      </c>
      <c r="D43" s="54">
        <f>D11+D13+D22+D28+D29+D7+D8+D9+D10</f>
        <v>667191.06559999986</v>
      </c>
      <c r="E43" s="86"/>
      <c r="F43" s="88"/>
      <c r="G43" s="36"/>
      <c r="H43" s="89"/>
      <c r="I43" s="36"/>
    </row>
    <row r="44" spans="2:9" ht="15.75" thickTop="1">
      <c r="C44">
        <f>SUM(C41:C43)</f>
        <v>100</v>
      </c>
      <c r="D44" s="10">
        <f>SUM(D41:D43)</f>
        <v>26062151</v>
      </c>
      <c r="E44" s="86"/>
      <c r="F44" s="88"/>
      <c r="G44" s="36"/>
      <c r="H44" s="89"/>
      <c r="I44" s="36"/>
    </row>
    <row r="45" spans="2:9" ht="15">
      <c r="D45" s="10"/>
      <c r="E45" s="10"/>
    </row>
    <row r="46" spans="2:9" ht="15">
      <c r="F46" s="10">
        <f>E44/D44*100</f>
        <v>0</v>
      </c>
    </row>
    <row r="51" ht="17.25" customHeight="1"/>
    <row r="52" ht="17.25" customHeight="1"/>
  </sheetData>
  <pageMargins left="0" right="0" top="1.1811023622047245" bottom="0" header="0" footer="0"/>
  <pageSetup paperSize="9" scale="7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A16" workbookViewId="0">
      <selection activeCell="C49" sqref="C49"/>
    </sheetView>
  </sheetViews>
  <sheetFormatPr defaultRowHeight="14.25"/>
  <cols>
    <col min="2" max="2" width="41.25" customWidth="1"/>
    <col min="4" max="4" width="11.75" customWidth="1"/>
  </cols>
  <sheetData>
    <row r="2" spans="2:35">
      <c r="B2" t="s">
        <v>125</v>
      </c>
    </row>
    <row r="3" spans="2:35" ht="15.75" thickBot="1">
      <c r="B3" s="31" t="s">
        <v>10</v>
      </c>
      <c r="C3" s="4"/>
    </row>
    <row r="4" spans="2:35" ht="16.5" thickTop="1" thickBot="1">
      <c r="B4" s="38" t="s">
        <v>9</v>
      </c>
      <c r="C4" s="39">
        <v>1</v>
      </c>
      <c r="D4" s="40">
        <v>6409656.6799999997</v>
      </c>
      <c r="E4" s="10"/>
      <c r="F4" s="6"/>
    </row>
    <row r="5" spans="2:35" ht="15" thickBot="1">
      <c r="B5" s="41" t="s">
        <v>12</v>
      </c>
      <c r="C5" s="41"/>
      <c r="D5" s="42"/>
      <c r="E5" s="5"/>
      <c r="F5" s="6"/>
      <c r="G5" t="s">
        <v>126</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2.2400000000000002</v>
      </c>
      <c r="D8" s="75">
        <f>D4*C8/100</f>
        <v>143576.30963200002</v>
      </c>
      <c r="E8" s="5"/>
      <c r="F8" s="6"/>
      <c r="G8" s="18"/>
      <c r="H8" s="19">
        <f>D36</f>
        <v>1617797.3460319999</v>
      </c>
      <c r="I8" s="19">
        <f>H8/5</f>
        <v>323559.46920639998</v>
      </c>
      <c r="J8" s="20">
        <f>I8*2</f>
        <v>647118.93841279997</v>
      </c>
      <c r="K8" s="20">
        <f>D37</f>
        <v>4791859.3339679996</v>
      </c>
      <c r="L8" s="20">
        <f>(D43/1.5)+D44</f>
        <v>3779774.5441959999</v>
      </c>
      <c r="M8" s="26">
        <f>SUM(J8:K8)</f>
        <v>5438978.2723807991</v>
      </c>
      <c r="N8" s="26">
        <f>J8+L8</f>
        <v>4426893.4826087998</v>
      </c>
      <c r="O8" s="21">
        <f>I8*2.5</f>
        <v>808898.67301599996</v>
      </c>
      <c r="P8" s="21">
        <f>D37</f>
        <v>4791859.3339679996</v>
      </c>
      <c r="Q8" s="21">
        <f>(D43/1.5)+D44</f>
        <v>3779774.5441959999</v>
      </c>
      <c r="R8" s="27">
        <f>SUM(O8:P8)</f>
        <v>5600758.0069839992</v>
      </c>
      <c r="S8" s="27">
        <f>O8+Q8</f>
        <v>4588673.2172119999</v>
      </c>
      <c r="T8" s="22">
        <f>I8*3.5</f>
        <v>1132458.1422223998</v>
      </c>
      <c r="U8" s="22">
        <f>D37</f>
        <v>4791859.3339679996</v>
      </c>
      <c r="V8" s="22">
        <f>(D43/1.5)+D44</f>
        <v>3779774.5441959999</v>
      </c>
      <c r="W8" s="28">
        <f>SUM(T8:U8)</f>
        <v>5924317.4761903994</v>
      </c>
      <c r="X8" s="28">
        <f>T8+V8</f>
        <v>4912232.6864183992</v>
      </c>
      <c r="Y8" s="23">
        <f>I8*4.5</f>
        <v>1456017.6114288</v>
      </c>
      <c r="Z8" s="23">
        <f>D37</f>
        <v>4791859.3339679996</v>
      </c>
      <c r="AA8" s="23">
        <f>(D43/1.5)+D44</f>
        <v>3779774.5441959999</v>
      </c>
      <c r="AB8" s="29">
        <f>SUM(Y8:Z8)</f>
        <v>6247876.9453967996</v>
      </c>
      <c r="AC8" s="29">
        <f>Y8+AA8</f>
        <v>5235792.1556247994</v>
      </c>
      <c r="AD8" s="24">
        <f>I8*5</f>
        <v>1617797.3460319999</v>
      </c>
      <c r="AE8" s="24">
        <f>D37</f>
        <v>4791859.3339679996</v>
      </c>
      <c r="AF8" s="24">
        <f>(D43/1.5)+D44</f>
        <v>3779774.5441959999</v>
      </c>
      <c r="AG8" s="57">
        <f>SUM(AD8:AE8)</f>
        <v>6409656.6799999997</v>
      </c>
      <c r="AH8" s="30">
        <f>AD8+AF8</f>
        <v>5397571.8902279995</v>
      </c>
      <c r="AI8">
        <f>AH8/AG8*100-100</f>
        <v>-15.790000000000006</v>
      </c>
    </row>
    <row r="9" spans="2:35" ht="15" thickBot="1">
      <c r="B9" s="73" t="s">
        <v>13</v>
      </c>
      <c r="C9" s="73">
        <v>0.05</v>
      </c>
      <c r="D9" s="75">
        <f>D4*C9/100</f>
        <v>3204.8283400000005</v>
      </c>
      <c r="E9" s="5"/>
      <c r="F9" s="6"/>
      <c r="G9" s="25" t="s">
        <v>4</v>
      </c>
      <c r="H9" s="19"/>
      <c r="I9" s="19"/>
      <c r="J9" s="20">
        <f>J8*2</f>
        <v>1294237.8768255999</v>
      </c>
      <c r="K9" s="20">
        <f>(K8-D8-D9)*2+(D8+D9)</f>
        <v>9436937.529964</v>
      </c>
      <c r="L9" s="20">
        <f>(L8-D8-D9)*2+(D8+D9)</f>
        <v>7412767.9504199997</v>
      </c>
      <c r="M9" s="26">
        <f>SUM(J9:K9)</f>
        <v>10731175.406789601</v>
      </c>
      <c r="N9" s="26">
        <f>J9+L9</f>
        <v>8707005.8272456005</v>
      </c>
      <c r="O9" s="21">
        <f>O8*2</f>
        <v>1617797.3460319999</v>
      </c>
      <c r="P9" s="21">
        <f>(P8-D8-D9)*2+(D8+D9)</f>
        <v>9436937.529964</v>
      </c>
      <c r="Q9" s="21">
        <f>(Q8-D8-D9)*2+(D8+D9)</f>
        <v>7412767.9504199997</v>
      </c>
      <c r="R9" s="27">
        <f>SUM(O9:P9)</f>
        <v>11054734.875995999</v>
      </c>
      <c r="S9" s="27">
        <f>O9+Q9</f>
        <v>9030565.2964519989</v>
      </c>
      <c r="T9" s="22">
        <f>T8*2</f>
        <v>2264916.2844447996</v>
      </c>
      <c r="U9" s="22">
        <f>(U8-D8-D9)*2+(D8+D9)</f>
        <v>9436937.529964</v>
      </c>
      <c r="V9" s="22">
        <f>(V8-D8-D9)*2+(D8+D9)</f>
        <v>7412767.9504199997</v>
      </c>
      <c r="W9" s="28">
        <f>SUM(T9:U9)</f>
        <v>11701853.8144088</v>
      </c>
      <c r="X9" s="28">
        <f>T9+V9</f>
        <v>9677684.2348647993</v>
      </c>
      <c r="Y9" s="23">
        <f>Y8*2</f>
        <v>2912035.2228576001</v>
      </c>
      <c r="Z9" s="23">
        <f>(Z8-D8-D9)*2+(D8+D9)</f>
        <v>9436937.529964</v>
      </c>
      <c r="AA9" s="23">
        <f>(AA8-D8-D9)*2+(D8+D9)</f>
        <v>7412767.9504199997</v>
      </c>
      <c r="AB9" s="29">
        <f>SUM(Y9:Z9)</f>
        <v>12348972.7528216</v>
      </c>
      <c r="AC9" s="29">
        <f>Y9+AA9</f>
        <v>10324803.1732776</v>
      </c>
      <c r="AD9" s="24">
        <f>AD8*2</f>
        <v>3235594.6920639998</v>
      </c>
      <c r="AE9" s="24">
        <f>(AE8-D8-D9)*2+(D8+D9)</f>
        <v>9436937.529964</v>
      </c>
      <c r="AF9" s="24">
        <f>(AF8-D8-D9)*2+(D8+D9)</f>
        <v>7412767.9504199997</v>
      </c>
      <c r="AG9" s="30">
        <f>SUM(AD9:AE9)</f>
        <v>12672532.222028</v>
      </c>
      <c r="AH9" s="30">
        <f>AD9+AF9</f>
        <v>10648362.642484</v>
      </c>
    </row>
    <row r="10" spans="2:35" ht="15" thickBot="1">
      <c r="B10" s="41" t="s">
        <v>14</v>
      </c>
      <c r="C10" s="41">
        <v>0</v>
      </c>
      <c r="D10" s="42">
        <f>D4*C10/100</f>
        <v>0</v>
      </c>
      <c r="E10" s="5"/>
      <c r="F10" s="6"/>
      <c r="G10" s="25" t="s">
        <v>5</v>
      </c>
      <c r="H10" s="19"/>
      <c r="I10" s="19"/>
      <c r="J10" s="20">
        <f>J8*3</f>
        <v>1941356.8152383999</v>
      </c>
      <c r="K10" s="20">
        <f>(K8-D8-D9)*3+(D8+D9)</f>
        <v>14082015.725959999</v>
      </c>
      <c r="L10" s="20">
        <f>(L8-D8-D9)*3+(D8+D9)</f>
        <v>11045761.356643999</v>
      </c>
      <c r="M10" s="26">
        <f>SUM(J10:K10)</f>
        <v>16023372.541198399</v>
      </c>
      <c r="N10" s="26">
        <f>J10+L10</f>
        <v>12987118.171882398</v>
      </c>
      <c r="O10" s="21">
        <f>O8*3</f>
        <v>2426696.0190479998</v>
      </c>
      <c r="P10" s="21">
        <f>(P8-D8-D9)*3+(D8+D9)</f>
        <v>14082015.725959999</v>
      </c>
      <c r="Q10" s="21">
        <f>(Q8-D8-D9)*3+(D8+D9)</f>
        <v>11045761.356643999</v>
      </c>
      <c r="R10" s="27">
        <f>SUM(O10:P10)</f>
        <v>16508711.745007999</v>
      </c>
      <c r="S10" s="27">
        <f>O10+Q10</f>
        <v>13472457.375691999</v>
      </c>
      <c r="T10" s="22">
        <f>T8*3</f>
        <v>3397374.4266671995</v>
      </c>
      <c r="U10" s="22">
        <f>(U8-D8-D9)*3+(D8+D9)</f>
        <v>14082015.725959999</v>
      </c>
      <c r="V10" s="22">
        <f>(V8-D8-D9)*3+(D8+D9)</f>
        <v>11045761.356643999</v>
      </c>
      <c r="W10" s="28">
        <f>SUM(T10:U10)</f>
        <v>17479390.1526272</v>
      </c>
      <c r="X10" s="28">
        <f>T10+V10</f>
        <v>14443135.783311199</v>
      </c>
      <c r="Y10" s="23">
        <f>Y8*3</f>
        <v>4368052.8342864001</v>
      </c>
      <c r="Z10" s="23">
        <f>(Z8-D8-D9)*3+(D8+D9)</f>
        <v>14082015.725959999</v>
      </c>
      <c r="AA10" s="23">
        <f>(AA8-D8-D9)*3+(D8+D9)</f>
        <v>11045761.356643999</v>
      </c>
      <c r="AB10" s="29">
        <f>SUM(Y10:Z10)</f>
        <v>18450068.560246401</v>
      </c>
      <c r="AC10" s="29">
        <f>Y10+AA10</f>
        <v>15413814.1909304</v>
      </c>
      <c r="AD10" s="24">
        <f>AD8*3</f>
        <v>4853392.0380959995</v>
      </c>
      <c r="AE10" s="24">
        <f>(AE8-D8-D9)*3+(D8+D9)</f>
        <v>14082015.725959999</v>
      </c>
      <c r="AF10" s="24">
        <f>(AF8-D8-D9)*3+(D8+D9)</f>
        <v>11045761.356643999</v>
      </c>
      <c r="AG10" s="30">
        <f>SUM(AD10:AE10)</f>
        <v>18935407.764055997</v>
      </c>
      <c r="AH10" s="30">
        <f>AD10+AF10</f>
        <v>15899153.394739999</v>
      </c>
    </row>
    <row r="11" spans="2:35" ht="15" thickBot="1">
      <c r="B11" s="41" t="s">
        <v>15</v>
      </c>
      <c r="C11" s="41">
        <v>0</v>
      </c>
      <c r="D11" s="42">
        <f>D4*C11/100</f>
        <v>0</v>
      </c>
      <c r="E11" s="5"/>
      <c r="F11" s="6"/>
      <c r="G11" s="25" t="s">
        <v>6</v>
      </c>
      <c r="H11" s="19"/>
      <c r="I11" s="19"/>
      <c r="J11" s="20">
        <f>J8*4</f>
        <v>2588475.7536511999</v>
      </c>
      <c r="K11" s="20">
        <f>(K8-D8-D9)*4+(D8+D9)</f>
        <v>18727093.921956003</v>
      </c>
      <c r="L11" s="20">
        <f>(L8-D8-D9)*4+(D8+D9)</f>
        <v>14678754.762867998</v>
      </c>
      <c r="M11" s="26">
        <f>SUM(J11:K11)</f>
        <v>21315569.675607204</v>
      </c>
      <c r="N11" s="26">
        <f>J11+L11</f>
        <v>17267230.516519196</v>
      </c>
      <c r="O11" s="21">
        <f>O8*4</f>
        <v>3235594.6920639998</v>
      </c>
      <c r="P11" s="21">
        <f>(P8-D8-D9)*4+(D8+D9)</f>
        <v>18727093.921956003</v>
      </c>
      <c r="Q11" s="21">
        <f>(Q8-D8-D9)*4+(D8+D9)</f>
        <v>14678754.762867998</v>
      </c>
      <c r="R11" s="27">
        <f>SUM(O11:P11)</f>
        <v>21962688.614020001</v>
      </c>
      <c r="S11" s="27">
        <f>O11+Q11</f>
        <v>17914349.454931997</v>
      </c>
      <c r="T11" s="22">
        <f>T8*4</f>
        <v>4529832.5688895993</v>
      </c>
      <c r="U11" s="22">
        <f>(U8-D8-D9)*4+(D8+D9)</f>
        <v>18727093.921956003</v>
      </c>
      <c r="V11" s="22">
        <f>(V8-D8-D9)*4+(D8+D9)</f>
        <v>14678754.762867998</v>
      </c>
      <c r="W11" s="28">
        <f>SUM(T11:U11)</f>
        <v>23256926.490845602</v>
      </c>
      <c r="X11" s="28">
        <f>T11+V11</f>
        <v>19208587.331757598</v>
      </c>
      <c r="Y11" s="23">
        <f>Y8*4</f>
        <v>5824070.4457152002</v>
      </c>
      <c r="Z11" s="23">
        <f>(Z8-D8-D9)*4+(D8+D9)</f>
        <v>18727093.921956003</v>
      </c>
      <c r="AA11" s="23">
        <f>(AA8-D8-D9)*4+(D8+D9)</f>
        <v>14678754.762867998</v>
      </c>
      <c r="AB11" s="29">
        <f>SUM(Y11:Z11)</f>
        <v>24551164.367671203</v>
      </c>
      <c r="AC11" s="29">
        <f>Y11+AA11</f>
        <v>20502825.208583198</v>
      </c>
      <c r="AD11" s="24">
        <f>AD8*4</f>
        <v>6471189.3841279997</v>
      </c>
      <c r="AE11" s="24">
        <f>(AE8-D8-D9)*4+(D8+D9)</f>
        <v>18727093.921956003</v>
      </c>
      <c r="AF11" s="24">
        <f>(AF8-D8-D9)*4+(D8+D9)</f>
        <v>14678754.762867998</v>
      </c>
      <c r="AG11" s="30">
        <f>SUM(AD11:AE11)</f>
        <v>25198283.306084003</v>
      </c>
      <c r="AH11" s="30">
        <f>AD11+AF11</f>
        <v>21149944.146995999</v>
      </c>
    </row>
    <row r="12" spans="2:35" ht="15" thickBot="1">
      <c r="B12" s="41" t="s">
        <v>16</v>
      </c>
      <c r="C12" s="41">
        <v>0.28999999999999998</v>
      </c>
      <c r="D12" s="42">
        <f>D4*C12/100</f>
        <v>18588.004371999999</v>
      </c>
      <c r="E12" s="5"/>
      <c r="F12" s="5"/>
      <c r="G12" s="25" t="s">
        <v>7</v>
      </c>
      <c r="H12" s="19"/>
      <c r="I12" s="19"/>
      <c r="J12" s="20">
        <f>J8*5</f>
        <v>3235594.6920639998</v>
      </c>
      <c r="K12" s="20">
        <f>(K8-D8-D9)*5+(D8+D9)</f>
        <v>23372172.117952004</v>
      </c>
      <c r="L12" s="20">
        <f>(L8-D8-D9)*5+(D8+D9)</f>
        <v>18311748.169092</v>
      </c>
      <c r="M12" s="26">
        <f>SUM(J12:K12)</f>
        <v>26607766.810016003</v>
      </c>
      <c r="N12" s="26">
        <f>J12+L12</f>
        <v>21547342.861155998</v>
      </c>
      <c r="O12" s="21">
        <f>O8*5</f>
        <v>4044493.3650799999</v>
      </c>
      <c r="P12" s="21">
        <f>(P8-D8-D9)*5+(D8+D9)</f>
        <v>23372172.117952004</v>
      </c>
      <c r="Q12" s="21">
        <f>(Q8-D8-D9)*5+(D8+D9)</f>
        <v>18311748.169092</v>
      </c>
      <c r="R12" s="27">
        <f>SUM(O12:P12)</f>
        <v>27416665.483032003</v>
      </c>
      <c r="S12" s="27">
        <f>O12+Q12</f>
        <v>22356241.534171999</v>
      </c>
      <c r="T12" s="22">
        <f>T8*5</f>
        <v>5662290.7111119991</v>
      </c>
      <c r="U12" s="22">
        <f>(U8-D8-D9)*5+(D8+D9)</f>
        <v>23372172.117952004</v>
      </c>
      <c r="V12" s="22">
        <f>(V8-D8-D9)*5+(D8+D9)</f>
        <v>18311748.169092</v>
      </c>
      <c r="W12" s="28">
        <f>SUM(T12:U12)</f>
        <v>29034462.829064004</v>
      </c>
      <c r="X12" s="28">
        <f>T12+V12</f>
        <v>23974038.880204</v>
      </c>
      <c r="Y12" s="23">
        <f>Y8*5</f>
        <v>7280088.0571440002</v>
      </c>
      <c r="Z12" s="23">
        <f>(Z8-D8-D9)*5+(D8+D9)</f>
        <v>23372172.117952004</v>
      </c>
      <c r="AA12" s="23">
        <f>(AA8-D8-D9)*5+(D8+D9)</f>
        <v>18311748.169092</v>
      </c>
      <c r="AB12" s="29">
        <f>SUM(Y12:Z12)</f>
        <v>30652260.175096005</v>
      </c>
      <c r="AC12" s="29">
        <f>Y12+AA12</f>
        <v>25591836.226236001</v>
      </c>
      <c r="AD12" s="24">
        <f>AD8*5</f>
        <v>8088986.7301599998</v>
      </c>
      <c r="AE12" s="24">
        <f>(AE8-D8-D9)*5+(D8+D9)</f>
        <v>23372172.117952004</v>
      </c>
      <c r="AF12" s="24">
        <f>(AF8-D8-D9)*5+(D8+D9)</f>
        <v>18311748.169092</v>
      </c>
      <c r="AG12" s="30">
        <f>SUM(AD12:AE12)</f>
        <v>31461158.848112002</v>
      </c>
      <c r="AH12" s="30">
        <f>AD12+AF12</f>
        <v>26400734.899251997</v>
      </c>
    </row>
    <row r="13" spans="2:35" ht="15" thickBot="1">
      <c r="B13" s="43" t="s">
        <v>17</v>
      </c>
      <c r="C13" s="43">
        <v>1.39</v>
      </c>
      <c r="D13" s="44">
        <f>D4*C13/100</f>
        <v>89094.227851999996</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2.17</v>
      </c>
      <c r="D14" s="42">
        <f>D4*C14/100</f>
        <v>139089.54995599997</v>
      </c>
      <c r="E14" s="8"/>
      <c r="F14" s="9"/>
    </row>
    <row r="15" spans="2:35" ht="15.75" thickBot="1">
      <c r="B15" s="43" t="s">
        <v>19</v>
      </c>
      <c r="C15" s="43">
        <v>12.49</v>
      </c>
      <c r="D15" s="44">
        <f>D4*C15/100</f>
        <v>800566.11933200003</v>
      </c>
      <c r="E15" s="8"/>
      <c r="F15" s="9"/>
      <c r="G15" t="s">
        <v>67</v>
      </c>
      <c r="M15" s="32"/>
      <c r="N15" s="32"/>
      <c r="O15" s="32"/>
    </row>
    <row r="16" spans="2:35" ht="15.75" thickBot="1">
      <c r="B16" s="43" t="s">
        <v>20</v>
      </c>
      <c r="C16" s="43">
        <v>0.67</v>
      </c>
      <c r="D16" s="44">
        <f>D4*C16/100</f>
        <v>42944.699756000002</v>
      </c>
      <c r="E16" s="8"/>
      <c r="F16" s="9"/>
      <c r="G16" t="s">
        <v>71</v>
      </c>
    </row>
    <row r="17" spans="2:32" ht="15.75" thickBot="1">
      <c r="B17" s="45" t="s">
        <v>21</v>
      </c>
      <c r="C17" s="45">
        <v>7.0000000000000007E-2</v>
      </c>
      <c r="D17" s="46">
        <f>D4*C17/100</f>
        <v>4486.7596760000006</v>
      </c>
      <c r="E17" s="8"/>
      <c r="F17" s="9"/>
      <c r="G17" t="s">
        <v>84</v>
      </c>
    </row>
    <row r="18" spans="2:32" ht="15.75" thickBot="1">
      <c r="B18" s="45" t="s">
        <v>60</v>
      </c>
      <c r="C18" s="45">
        <v>0</v>
      </c>
      <c r="D18" s="46">
        <f>D4*C18/100</f>
        <v>0</v>
      </c>
      <c r="E18" s="8"/>
      <c r="F18" s="9"/>
      <c r="G18" s="31" t="s">
        <v>68</v>
      </c>
      <c r="H18" s="31"/>
      <c r="I18" s="31"/>
      <c r="J18" s="31"/>
      <c r="AA18" s="37"/>
      <c r="AB18" s="37"/>
      <c r="AC18" s="37"/>
      <c r="AD18" s="37"/>
      <c r="AE18" s="37"/>
      <c r="AF18" s="37"/>
    </row>
    <row r="19" spans="2:32" ht="15.75" thickBot="1">
      <c r="B19" s="45" t="s">
        <v>23</v>
      </c>
      <c r="C19" s="45">
        <v>0.85</v>
      </c>
      <c r="D19" s="46">
        <f>D4*C19/100</f>
        <v>54482.081779999993</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v>
      </c>
      <c r="D20" s="46">
        <f>D4*C20/100</f>
        <v>0</v>
      </c>
      <c r="E20" s="8"/>
      <c r="F20" s="9"/>
      <c r="G20" t="s">
        <v>47</v>
      </c>
      <c r="P20" s="37"/>
      <c r="Q20" s="37"/>
      <c r="R20" s="37"/>
      <c r="S20" s="37"/>
      <c r="T20" s="37"/>
      <c r="U20" s="37"/>
      <c r="V20" s="37"/>
      <c r="W20" s="37"/>
      <c r="X20" s="37"/>
      <c r="Y20" s="37"/>
      <c r="Z20" s="37"/>
    </row>
    <row r="21" spans="2:32" ht="15.75" thickBot="1">
      <c r="B21" s="45" t="s">
        <v>25</v>
      </c>
      <c r="C21" s="45">
        <v>32.450000000000003</v>
      </c>
      <c r="D21" s="46">
        <f>D4*C21/100</f>
        <v>2079933.5926600001</v>
      </c>
      <c r="E21" s="8"/>
      <c r="F21" s="9"/>
      <c r="G21" t="s">
        <v>70</v>
      </c>
    </row>
    <row r="22" spans="2:32" ht="15" thickBot="1">
      <c r="B22" s="45" t="s">
        <v>26</v>
      </c>
      <c r="C22" s="45">
        <v>12.99</v>
      </c>
      <c r="D22" s="46">
        <f>D4*C22/100</f>
        <v>832614.40273199987</v>
      </c>
      <c r="E22" s="8"/>
      <c r="F22" s="9"/>
    </row>
    <row r="23" spans="2:32" ht="15" thickBot="1">
      <c r="B23" s="41" t="s">
        <v>27</v>
      </c>
      <c r="C23" s="47">
        <v>0.22</v>
      </c>
      <c r="D23" s="42">
        <f>D4*C23/100</f>
        <v>14101.244696</v>
      </c>
      <c r="E23" s="8"/>
      <c r="F23" s="9"/>
    </row>
    <row r="24" spans="2:32" ht="15" thickBot="1">
      <c r="B24" s="43" t="s">
        <v>28</v>
      </c>
      <c r="C24" s="43">
        <v>10.6</v>
      </c>
      <c r="D24" s="44">
        <f>D4*C24/100</f>
        <v>679423.60808000003</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0.3</v>
      </c>
      <c r="D27" s="46">
        <f>D4*C27/100</f>
        <v>19228.970039999997</v>
      </c>
      <c r="E27" s="8"/>
      <c r="F27" s="9"/>
    </row>
    <row r="28" spans="2:32" ht="15" thickBot="1">
      <c r="B28" s="45" t="s">
        <v>32</v>
      </c>
      <c r="C28" s="45">
        <v>0.71</v>
      </c>
      <c r="D28" s="46">
        <f>D4*C28/100</f>
        <v>45508.56242799999</v>
      </c>
      <c r="E28" s="81"/>
      <c r="F28" s="82"/>
      <c r="G28" s="36"/>
      <c r="H28" s="36"/>
      <c r="I28" s="36"/>
    </row>
    <row r="29" spans="2:32" ht="15" thickBot="1">
      <c r="B29" s="41" t="s">
        <v>33</v>
      </c>
      <c r="C29" s="47">
        <v>0.04</v>
      </c>
      <c r="D29" s="42">
        <f>D4*C29/100</f>
        <v>2563.8626720000002</v>
      </c>
      <c r="E29" s="81"/>
      <c r="F29" s="83"/>
      <c r="G29" s="36"/>
      <c r="H29" s="36"/>
      <c r="I29" s="36"/>
    </row>
    <row r="30" spans="2:32" ht="15" thickBot="1">
      <c r="B30" s="41" t="s">
        <v>34</v>
      </c>
      <c r="C30" s="47">
        <v>22.38</v>
      </c>
      <c r="D30" s="42">
        <f>D4*C30/100</f>
        <v>1434481.1649839997</v>
      </c>
      <c r="E30" s="81"/>
      <c r="F30" s="84"/>
      <c r="G30" s="36"/>
      <c r="H30" s="36"/>
      <c r="I30" s="36"/>
    </row>
    <row r="31" spans="2:32" ht="15" thickBot="1">
      <c r="B31" s="43" t="s">
        <v>35</v>
      </c>
      <c r="C31" s="43">
        <v>0.09</v>
      </c>
      <c r="D31" s="44">
        <f>D4*C31/100</f>
        <v>5768.6910119999993</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99.999999999999986</v>
      </c>
      <c r="D33" s="48">
        <f t="shared" si="0"/>
        <v>6409656.6799999997</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1617797.3460319999</v>
      </c>
      <c r="E36" s="85"/>
      <c r="F36" s="36"/>
      <c r="G36" s="36"/>
      <c r="H36" s="36"/>
      <c r="I36" s="36"/>
    </row>
    <row r="37" spans="2:9" ht="15" thickBot="1">
      <c r="B37" s="41" t="s">
        <v>40</v>
      </c>
      <c r="C37" s="41"/>
      <c r="D37" s="42">
        <f>D8+D9+D10+D11+D12+D14+D17+D18+D19+D20+D21+D22+D23+D25+D26+D27+D28+D29+D30</f>
        <v>4791859.3339679996</v>
      </c>
      <c r="E37" s="85"/>
      <c r="F37" s="36"/>
      <c r="G37" s="36"/>
      <c r="H37" s="36"/>
      <c r="I37" s="36"/>
    </row>
    <row r="38" spans="2:9" ht="15.75" thickBot="1">
      <c r="B38" s="41" t="s">
        <v>8</v>
      </c>
      <c r="C38" s="41"/>
      <c r="D38" s="48">
        <f>SUM(D36:D37)</f>
        <v>6409656.6799999997</v>
      </c>
      <c r="E38" s="86"/>
      <c r="F38" s="36"/>
      <c r="G38" s="36"/>
      <c r="H38" s="36"/>
      <c r="I38" s="36"/>
    </row>
    <row r="39" spans="2:9" ht="15.75" thickBot="1">
      <c r="B39" s="41"/>
      <c r="C39" s="41"/>
      <c r="D39" s="48"/>
      <c r="E39" s="86"/>
      <c r="F39" s="36"/>
      <c r="G39" s="36"/>
      <c r="H39" s="36"/>
      <c r="I39" s="36"/>
    </row>
    <row r="40" spans="2:9" ht="15.75" thickBot="1">
      <c r="B40" s="41"/>
      <c r="C40" s="41"/>
      <c r="D40" s="48"/>
      <c r="E40" s="86"/>
      <c r="F40" s="36"/>
      <c r="G40" s="36"/>
      <c r="H40" s="36"/>
      <c r="I40" s="36"/>
    </row>
    <row r="41" spans="2:9" ht="15.75" thickBot="1">
      <c r="B41" s="41"/>
      <c r="C41" s="48" t="s">
        <v>64</v>
      </c>
      <c r="D41" s="48" t="s">
        <v>65</v>
      </c>
      <c r="E41" s="86"/>
      <c r="F41" s="87"/>
      <c r="G41" s="36"/>
      <c r="H41" s="36"/>
      <c r="I41" s="36"/>
    </row>
    <row r="42" spans="2:9" ht="29.25" thickBot="1">
      <c r="B42" s="58" t="s">
        <v>59</v>
      </c>
      <c r="C42" s="105">
        <f>D42/D33*100</f>
        <v>25.240000000000002</v>
      </c>
      <c r="D42" s="111">
        <f>D13+D15+D16+D24+D31</f>
        <v>1617797.3460319999</v>
      </c>
      <c r="E42" s="86"/>
      <c r="F42" s="88"/>
      <c r="G42" s="36"/>
      <c r="H42" s="89"/>
      <c r="I42" s="36"/>
    </row>
    <row r="43" spans="2:9" ht="15.75" thickBot="1">
      <c r="B43" s="59" t="s">
        <v>61</v>
      </c>
      <c r="C43" s="112">
        <f>D43/D33*100</f>
        <v>47.370000000000005</v>
      </c>
      <c r="D43" s="113">
        <f>D17+D18+D19+D20+D21+D22+D25+D26+D27+D28</f>
        <v>3036254.369316</v>
      </c>
      <c r="E43" s="86"/>
      <c r="F43" s="88"/>
      <c r="G43" s="36"/>
      <c r="H43" s="89"/>
      <c r="I43" s="36"/>
    </row>
    <row r="44" spans="2:9" ht="15.75" thickBot="1">
      <c r="B44" s="52" t="s">
        <v>62</v>
      </c>
      <c r="C44" s="114">
        <f>D44/D33*100</f>
        <v>27.389999999999997</v>
      </c>
      <c r="D44" s="115">
        <f>D12+D14+D23+D29+D30+D8+D9+D10+D11</f>
        <v>1755604.9646519998</v>
      </c>
      <c r="E44" s="86"/>
      <c r="F44" s="88"/>
      <c r="G44" s="36"/>
      <c r="H44" s="89"/>
      <c r="I44" s="36"/>
    </row>
    <row r="45" spans="2:9" ht="15.75" thickTop="1">
      <c r="C45">
        <f t="shared" ref="C45:D45" si="1">SUM(C42:C44)</f>
        <v>100.00000000000001</v>
      </c>
      <c r="D45" s="10">
        <f t="shared" si="1"/>
        <v>6409656.6799999997</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A40" workbookViewId="0">
      <selection activeCell="K88" sqref="K88"/>
    </sheetView>
  </sheetViews>
  <sheetFormatPr defaultRowHeight="14.25"/>
  <cols>
    <col min="2" max="2" width="36" customWidth="1"/>
    <col min="4" max="4" width="11.75" customWidth="1"/>
  </cols>
  <sheetData>
    <row r="2" spans="2:35">
      <c r="B2" t="s">
        <v>127</v>
      </c>
    </row>
    <row r="3" spans="2:35" ht="15.75" thickBot="1">
      <c r="B3" s="31" t="s">
        <v>10</v>
      </c>
      <c r="C3" s="4"/>
    </row>
    <row r="4" spans="2:35" ht="16.5" thickTop="1" thickBot="1">
      <c r="B4" s="38" t="s">
        <v>9</v>
      </c>
      <c r="C4" s="39">
        <v>1</v>
      </c>
      <c r="D4" s="40">
        <v>2275060.6</v>
      </c>
      <c r="E4" s="10"/>
      <c r="F4" s="6"/>
    </row>
    <row r="5" spans="2:35" ht="15" thickBot="1">
      <c r="B5" s="41" t="s">
        <v>12</v>
      </c>
      <c r="C5" s="41"/>
      <c r="D5" s="42"/>
      <c r="E5" s="5"/>
      <c r="F5" s="6"/>
      <c r="G5" t="s">
        <v>128</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2.58</v>
      </c>
      <c r="D8" s="75">
        <f>D4*C8/100</f>
        <v>58696.563480000004</v>
      </c>
      <c r="E8" s="5"/>
      <c r="F8" s="6"/>
      <c r="G8" s="18"/>
      <c r="H8" s="19">
        <f>D36</f>
        <v>1606420.28966</v>
      </c>
      <c r="I8" s="19">
        <f>H8/5</f>
        <v>321284.05793200003</v>
      </c>
      <c r="J8" s="20">
        <f>I8*2</f>
        <v>642568.11586400005</v>
      </c>
      <c r="K8" s="20">
        <f>D37</f>
        <v>668640.31034000008</v>
      </c>
      <c r="L8" s="20">
        <f>(D43/1.5)+D44</f>
        <v>503167.56936666672</v>
      </c>
      <c r="M8" s="26">
        <f>SUM(J8:K8)</f>
        <v>1311208.4262040001</v>
      </c>
      <c r="N8" s="26">
        <f>J8+L8</f>
        <v>1145735.6852306668</v>
      </c>
      <c r="O8" s="21">
        <f>I8*2.5</f>
        <v>803210.14483000012</v>
      </c>
      <c r="P8" s="21">
        <f>D37</f>
        <v>668640.31034000008</v>
      </c>
      <c r="Q8" s="21">
        <f>(D43/1.5)+D44</f>
        <v>503167.56936666672</v>
      </c>
      <c r="R8" s="27">
        <f>SUM(O8:P8)</f>
        <v>1471850.4551700002</v>
      </c>
      <c r="S8" s="27">
        <f>O8+Q8</f>
        <v>1306377.7141966668</v>
      </c>
      <c r="T8" s="22">
        <f>I8*3.5</f>
        <v>1124494.202762</v>
      </c>
      <c r="U8" s="22">
        <f>D37</f>
        <v>668640.31034000008</v>
      </c>
      <c r="V8" s="22">
        <f>(D43/1.5)+D44</f>
        <v>503167.56936666672</v>
      </c>
      <c r="W8" s="28">
        <f>SUM(T8:U8)</f>
        <v>1793134.5131020001</v>
      </c>
      <c r="X8" s="28">
        <f>T8+V8</f>
        <v>1627661.7721286668</v>
      </c>
      <c r="Y8" s="23">
        <f>I8*4.5</f>
        <v>1445778.2606940002</v>
      </c>
      <c r="Z8" s="23">
        <f>D37</f>
        <v>668640.31034000008</v>
      </c>
      <c r="AA8" s="23">
        <f>(D43/1.5)+D44</f>
        <v>503167.56936666672</v>
      </c>
      <c r="AB8" s="29">
        <f>SUM(Y8:Z8)</f>
        <v>2114418.5710340003</v>
      </c>
      <c r="AC8" s="29">
        <f>Y8+AA8</f>
        <v>1948945.8300606669</v>
      </c>
      <c r="AD8" s="24">
        <f>I8*5</f>
        <v>1606420.2896600002</v>
      </c>
      <c r="AE8" s="24">
        <f>D37</f>
        <v>668640.31034000008</v>
      </c>
      <c r="AF8" s="24">
        <f>(D43/1.5)+D44</f>
        <v>503167.56936666672</v>
      </c>
      <c r="AG8" s="57">
        <f>SUM(AD8:AE8)</f>
        <v>2275060.6000000006</v>
      </c>
      <c r="AH8" s="30">
        <f>AD8+AF8</f>
        <v>2109587.8590266667</v>
      </c>
      <c r="AI8">
        <f>AH8/AG8*100-100</f>
        <v>-7.2733333333333547</v>
      </c>
    </row>
    <row r="9" spans="2:35" ht="15" thickBot="1">
      <c r="B9" s="73" t="s">
        <v>13</v>
      </c>
      <c r="C9" s="73">
        <v>0.01</v>
      </c>
      <c r="D9" s="75">
        <f>D4*C9/100</f>
        <v>227.50605999999999</v>
      </c>
      <c r="E9" s="5"/>
      <c r="F9" s="6"/>
      <c r="G9" s="25" t="s">
        <v>4</v>
      </c>
      <c r="H9" s="19"/>
      <c r="I9" s="19"/>
      <c r="J9" s="20">
        <f>J8*2</f>
        <v>1285136.2317280001</v>
      </c>
      <c r="K9" s="20">
        <f>(K8-D8-D9)*2+(D8+D9)</f>
        <v>1278356.5511400001</v>
      </c>
      <c r="L9" s="20">
        <f>(L8-D8-D9)*2+(D8+D9)</f>
        <v>947411.0691933335</v>
      </c>
      <c r="M9" s="26">
        <f>SUM(J9:K9)</f>
        <v>2563492.7828680002</v>
      </c>
      <c r="N9" s="26">
        <f>J9+L9</f>
        <v>2232547.3009213335</v>
      </c>
      <c r="O9" s="21">
        <f>O8*2</f>
        <v>1606420.2896600002</v>
      </c>
      <c r="P9" s="21">
        <f>(P8-D8-D9)*2+(D8+D9)</f>
        <v>1278356.5511400001</v>
      </c>
      <c r="Q9" s="21">
        <f>(Q8-D8-D9)*2+(D8+D9)</f>
        <v>947411.0691933335</v>
      </c>
      <c r="R9" s="27">
        <f>SUM(O9:P9)</f>
        <v>2884776.8408000004</v>
      </c>
      <c r="S9" s="27">
        <f>O9+Q9</f>
        <v>2553831.3588533336</v>
      </c>
      <c r="T9" s="22">
        <f>T8*2</f>
        <v>2248988.4055240001</v>
      </c>
      <c r="U9" s="22">
        <f>(U8-D8-D9)*2+(D8+D9)</f>
        <v>1278356.5511400001</v>
      </c>
      <c r="V9" s="22">
        <f>(V8-D8-D9)*2+(D8+D9)</f>
        <v>947411.0691933335</v>
      </c>
      <c r="W9" s="28">
        <f>SUM(T9:U9)</f>
        <v>3527344.9566640002</v>
      </c>
      <c r="X9" s="28">
        <f>T9+V9</f>
        <v>3196399.4747173334</v>
      </c>
      <c r="Y9" s="23">
        <f>Y8*2</f>
        <v>2891556.5213880003</v>
      </c>
      <c r="Z9" s="23">
        <f>(Z8-D8-D9)*2+(D8+D9)</f>
        <v>1278356.5511400001</v>
      </c>
      <c r="AA9" s="23">
        <f>(AA8-D8-D9)*2+(D8+D9)</f>
        <v>947411.0691933335</v>
      </c>
      <c r="AB9" s="29">
        <f>SUM(Y9:Z9)</f>
        <v>4169913.0725280005</v>
      </c>
      <c r="AC9" s="29">
        <f>Y9+AA9</f>
        <v>3838967.5905813337</v>
      </c>
      <c r="AD9" s="24">
        <f>AD8*2</f>
        <v>3212840.5793200005</v>
      </c>
      <c r="AE9" s="24">
        <f>(AE8-D8-D9)*2+(D8+D9)</f>
        <v>1278356.5511400001</v>
      </c>
      <c r="AF9" s="24">
        <f>(AF8-D8-D9)*2+(D8+D9)</f>
        <v>947411.0691933335</v>
      </c>
      <c r="AG9" s="30">
        <f>SUM(AD9:AE9)</f>
        <v>4491197.1304600006</v>
      </c>
      <c r="AH9" s="30">
        <f>AD9+AF9</f>
        <v>4160251.6485133339</v>
      </c>
    </row>
    <row r="10" spans="2:35" ht="15" thickBot="1">
      <c r="B10" s="41" t="s">
        <v>14</v>
      </c>
      <c r="C10" s="41">
        <v>0</v>
      </c>
      <c r="D10" s="42">
        <f>D4*C10/100</f>
        <v>0</v>
      </c>
      <c r="E10" s="5"/>
      <c r="F10" s="6"/>
      <c r="G10" s="25" t="s">
        <v>5</v>
      </c>
      <c r="H10" s="19"/>
      <c r="I10" s="19"/>
      <c r="J10" s="20">
        <f>J8*3</f>
        <v>1927704.3475920002</v>
      </c>
      <c r="K10" s="20">
        <f>(K8-D8-D9)*3+(D8+D9)</f>
        <v>1888072.7919400001</v>
      </c>
      <c r="L10" s="20">
        <f>(L8-D8-D9)*3+(D8+D9)</f>
        <v>1391654.5690200003</v>
      </c>
      <c r="M10" s="26">
        <f>SUM(J10:K10)</f>
        <v>3815777.1395320003</v>
      </c>
      <c r="N10" s="26">
        <f>J10+L10</f>
        <v>3319358.9166120002</v>
      </c>
      <c r="O10" s="21">
        <f>O8*3</f>
        <v>2409630.4344900004</v>
      </c>
      <c r="P10" s="21">
        <f>(P8-D8-D9)*3+(D8+D9)</f>
        <v>1888072.7919400001</v>
      </c>
      <c r="Q10" s="21">
        <f>(Q8-D8-D9)*3+(D8+D9)</f>
        <v>1391654.5690200003</v>
      </c>
      <c r="R10" s="27">
        <f>SUM(O10:P10)</f>
        <v>4297703.2264300007</v>
      </c>
      <c r="S10" s="27">
        <f>O10+Q10</f>
        <v>3801285.0035100006</v>
      </c>
      <c r="T10" s="22">
        <f>T8*3</f>
        <v>3373482.6082859999</v>
      </c>
      <c r="U10" s="22">
        <f>(U8-D8-D9)*3+(D8+D9)</f>
        <v>1888072.7919400001</v>
      </c>
      <c r="V10" s="22">
        <f>(V8-D8-D9)*3+(D8+D9)</f>
        <v>1391654.5690200003</v>
      </c>
      <c r="W10" s="28">
        <f>SUM(T10:U10)</f>
        <v>5261555.4002259998</v>
      </c>
      <c r="X10" s="28">
        <f>T10+V10</f>
        <v>4765137.1773060001</v>
      </c>
      <c r="Y10" s="23">
        <f>Y8*3</f>
        <v>4337334.7820820007</v>
      </c>
      <c r="Z10" s="23">
        <f>(Z8-D8-D9)*3+(D8+D9)</f>
        <v>1888072.7919400001</v>
      </c>
      <c r="AA10" s="23">
        <f>(AA8-D8-D9)*3+(D8+D9)</f>
        <v>1391654.5690200003</v>
      </c>
      <c r="AB10" s="29">
        <f>SUM(Y10:Z10)</f>
        <v>6225407.5740220007</v>
      </c>
      <c r="AC10" s="29">
        <f>Y10+AA10</f>
        <v>5728989.351102001</v>
      </c>
      <c r="AD10" s="24">
        <f>AD8*3</f>
        <v>4819260.8689800007</v>
      </c>
      <c r="AE10" s="24">
        <f>(AE8-D8-D9)*3+(D8+D9)</f>
        <v>1888072.7919400001</v>
      </c>
      <c r="AF10" s="24">
        <f>(AF8-D8-D9)*3+(D8+D9)</f>
        <v>1391654.5690200003</v>
      </c>
      <c r="AG10" s="30">
        <f>SUM(AD10:AE10)</f>
        <v>6707333.6609200006</v>
      </c>
      <c r="AH10" s="30">
        <f>AD10+AF10</f>
        <v>6210915.438000001</v>
      </c>
    </row>
    <row r="11" spans="2:35" ht="15" thickBot="1">
      <c r="B11" s="41" t="s">
        <v>15</v>
      </c>
      <c r="C11" s="41">
        <v>0</v>
      </c>
      <c r="D11" s="42">
        <f>D4*C11/100</f>
        <v>0</v>
      </c>
      <c r="E11" s="5"/>
      <c r="F11" s="6"/>
      <c r="G11" s="25" t="s">
        <v>6</v>
      </c>
      <c r="H11" s="19"/>
      <c r="I11" s="19"/>
      <c r="J11" s="20">
        <f>J8*4</f>
        <v>2570272.4634560002</v>
      </c>
      <c r="K11" s="20">
        <f>(K8-D8-D9)*4+(D8+D9)</f>
        <v>2497789.0327400002</v>
      </c>
      <c r="L11" s="20">
        <f>(L8-D8-D9)*4+(D8+D9)</f>
        <v>1835898.068846667</v>
      </c>
      <c r="M11" s="26">
        <f>SUM(J11:K11)</f>
        <v>5068061.4961959999</v>
      </c>
      <c r="N11" s="26">
        <f>J11+L11</f>
        <v>4406170.5323026674</v>
      </c>
      <c r="O11" s="21">
        <f>O8*4</f>
        <v>3212840.5793200005</v>
      </c>
      <c r="P11" s="21">
        <f>(P8-D8-D9)*4+(D8+D9)</f>
        <v>2497789.0327400002</v>
      </c>
      <c r="Q11" s="21">
        <f>(Q8-D8-D9)*4+(D8+D9)</f>
        <v>1835898.068846667</v>
      </c>
      <c r="R11" s="27">
        <f>SUM(O11:P11)</f>
        <v>5710629.6120600011</v>
      </c>
      <c r="S11" s="27">
        <f>O11+Q11</f>
        <v>5048738.6481666677</v>
      </c>
      <c r="T11" s="22">
        <f>T8*4</f>
        <v>4497976.8110480001</v>
      </c>
      <c r="U11" s="22">
        <f>(U8-D8-D9)*4+(D8+D9)</f>
        <v>2497789.0327400002</v>
      </c>
      <c r="V11" s="22">
        <f>(V8-D8-D9)*4+(D8+D9)</f>
        <v>1835898.068846667</v>
      </c>
      <c r="W11" s="28">
        <f>SUM(T11:U11)</f>
        <v>6995765.8437879998</v>
      </c>
      <c r="X11" s="28">
        <f>T11+V11</f>
        <v>6333874.8798946673</v>
      </c>
      <c r="Y11" s="23">
        <f>Y8*4</f>
        <v>5783113.0427760007</v>
      </c>
      <c r="Z11" s="23">
        <f>(Z8-D8-D9)*4+(D8+D9)</f>
        <v>2497789.0327400002</v>
      </c>
      <c r="AA11" s="23">
        <f>(AA8-D8-D9)*4+(D8+D9)</f>
        <v>1835898.068846667</v>
      </c>
      <c r="AB11" s="29">
        <f>SUM(Y11:Z11)</f>
        <v>8280902.0755160004</v>
      </c>
      <c r="AC11" s="29">
        <f>Y11+AA11</f>
        <v>7619011.1116226679</v>
      </c>
      <c r="AD11" s="24">
        <f>AD8*4</f>
        <v>6425681.158640001</v>
      </c>
      <c r="AE11" s="24">
        <f>(AE8-D8-D9)*4+(D8+D9)</f>
        <v>2497789.0327400002</v>
      </c>
      <c r="AF11" s="24">
        <f>(AF8-D8-D9)*4+(D8+D9)</f>
        <v>1835898.068846667</v>
      </c>
      <c r="AG11" s="30">
        <f>SUM(AD11:AE11)</f>
        <v>8923470.1913800016</v>
      </c>
      <c r="AH11" s="30">
        <f>AD11+AF11</f>
        <v>8261579.2274866682</v>
      </c>
    </row>
    <row r="12" spans="2:35" ht="15" thickBot="1">
      <c r="B12" s="41" t="s">
        <v>16</v>
      </c>
      <c r="C12" s="41">
        <v>0.56000000000000005</v>
      </c>
      <c r="D12" s="42">
        <f>D4*C12/100</f>
        <v>12740.339360000002</v>
      </c>
      <c r="E12" s="5"/>
      <c r="F12" s="5"/>
      <c r="G12" s="25" t="s">
        <v>7</v>
      </c>
      <c r="H12" s="19"/>
      <c r="I12" s="19"/>
      <c r="J12" s="20">
        <f>J8*5</f>
        <v>3212840.5793200005</v>
      </c>
      <c r="K12" s="20">
        <f>(K8-D8-D9)*5+(D8+D9)</f>
        <v>3107505.27354</v>
      </c>
      <c r="L12" s="20">
        <f>(L8-D8-D9)*5+(D8+D9)</f>
        <v>2280141.5686733336</v>
      </c>
      <c r="M12" s="26">
        <f>SUM(J12:K12)</f>
        <v>6320345.85286</v>
      </c>
      <c r="N12" s="26">
        <f>J12+L12</f>
        <v>5492982.1479933336</v>
      </c>
      <c r="O12" s="21">
        <f>O8*5</f>
        <v>4016050.7241500006</v>
      </c>
      <c r="P12" s="21">
        <f>(P8-D8-D9)*5+(D8+D9)</f>
        <v>3107505.27354</v>
      </c>
      <c r="Q12" s="21">
        <f>(Q8-D8-D9)*5+(D8+D9)</f>
        <v>2280141.5686733336</v>
      </c>
      <c r="R12" s="27">
        <f>SUM(O12:P12)</f>
        <v>7123555.9976900006</v>
      </c>
      <c r="S12" s="27">
        <f>O12+Q12</f>
        <v>6296192.2928233342</v>
      </c>
      <c r="T12" s="22">
        <f>T8*5</f>
        <v>5622471.0138100004</v>
      </c>
      <c r="U12" s="22">
        <f>(U8-D8-D9)*5+(D8+D9)</f>
        <v>3107505.27354</v>
      </c>
      <c r="V12" s="22">
        <f>(V8-D8-D9)*5+(D8+D9)</f>
        <v>2280141.5686733336</v>
      </c>
      <c r="W12" s="28">
        <f>SUM(T12:U12)</f>
        <v>8729976.2873500008</v>
      </c>
      <c r="X12" s="28">
        <f>T12+V12</f>
        <v>7902612.5824833345</v>
      </c>
      <c r="Y12" s="23">
        <f>Y8*5</f>
        <v>7228891.3034700006</v>
      </c>
      <c r="Z12" s="23">
        <f>(Z8-D8-D9)*5+(D8+D9)</f>
        <v>3107505.27354</v>
      </c>
      <c r="AA12" s="23">
        <f>(AA8-D8-D9)*5+(D8+D9)</f>
        <v>2280141.5686733336</v>
      </c>
      <c r="AB12" s="29">
        <f>SUM(Y12:Z12)</f>
        <v>10336396.57701</v>
      </c>
      <c r="AC12" s="29">
        <f>Y12+AA12</f>
        <v>9509032.8721433338</v>
      </c>
      <c r="AD12" s="24">
        <f>AD8*5</f>
        <v>8032101.4483000012</v>
      </c>
      <c r="AE12" s="24">
        <f>(AE8-D8-D9)*5+(D8+D9)</f>
        <v>3107505.27354</v>
      </c>
      <c r="AF12" s="24">
        <f>(AF8-D8-D9)*5+(D8+D9)</f>
        <v>2280141.5686733336</v>
      </c>
      <c r="AG12" s="30">
        <f>SUM(AD12:AE12)</f>
        <v>11139606.721840002</v>
      </c>
      <c r="AH12" s="30">
        <f>AD12+AF12</f>
        <v>10312243.016973335</v>
      </c>
    </row>
    <row r="13" spans="2:35" ht="15" thickBot="1">
      <c r="B13" s="43" t="s">
        <v>17</v>
      </c>
      <c r="C13" s="43">
        <v>16.95</v>
      </c>
      <c r="D13" s="44">
        <f>D4*C13/100</f>
        <v>385622.77170000004</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0.95</v>
      </c>
      <c r="D14" s="42">
        <f>D4*C14/100</f>
        <v>21613.075699999998</v>
      </c>
      <c r="E14" s="8"/>
      <c r="F14" s="9"/>
    </row>
    <row r="15" spans="2:35" ht="15.75" thickBot="1">
      <c r="B15" s="43" t="s">
        <v>19</v>
      </c>
      <c r="C15" s="43">
        <v>46.4</v>
      </c>
      <c r="D15" s="44">
        <f>D4*C15/100</f>
        <v>1055628.1184</v>
      </c>
      <c r="E15" s="8"/>
      <c r="F15" s="9"/>
      <c r="G15" t="s">
        <v>67</v>
      </c>
      <c r="M15" s="32"/>
      <c r="N15" s="32"/>
      <c r="O15" s="32"/>
    </row>
    <row r="16" spans="2:35" ht="15.75" thickBot="1">
      <c r="B16" s="43" t="s">
        <v>20</v>
      </c>
      <c r="C16" s="43">
        <v>2.27</v>
      </c>
      <c r="D16" s="44">
        <f>D4*C16/100</f>
        <v>51643.875619999999</v>
      </c>
      <c r="E16" s="8"/>
      <c r="F16" s="9"/>
      <c r="G16" t="s">
        <v>71</v>
      </c>
    </row>
    <row r="17" spans="2:32" ht="15.75" thickBot="1">
      <c r="B17" s="45" t="s">
        <v>21</v>
      </c>
      <c r="C17" s="45">
        <v>0.84</v>
      </c>
      <c r="D17" s="46">
        <f>D4*C17/100</f>
        <v>19110.509040000001</v>
      </c>
      <c r="E17" s="8"/>
      <c r="F17" s="9"/>
      <c r="G17" t="s">
        <v>84</v>
      </c>
    </row>
    <row r="18" spans="2:32" ht="15.75" thickBot="1">
      <c r="B18" s="45" t="s">
        <v>60</v>
      </c>
      <c r="C18" s="45">
        <v>0.01</v>
      </c>
      <c r="D18" s="46">
        <f>D4*C18/100</f>
        <v>227.50605999999999</v>
      </c>
      <c r="E18" s="8"/>
      <c r="F18" s="9"/>
      <c r="G18" s="31" t="s">
        <v>68</v>
      </c>
      <c r="H18" s="31"/>
      <c r="I18" s="31"/>
      <c r="J18" s="31"/>
      <c r="AA18" s="37"/>
      <c r="AB18" s="37"/>
      <c r="AC18" s="37"/>
      <c r="AD18" s="37"/>
      <c r="AE18" s="37"/>
      <c r="AF18" s="37"/>
    </row>
    <row r="19" spans="2:32" ht="15.75" thickBot="1">
      <c r="B19" s="45" t="s">
        <v>23</v>
      </c>
      <c r="C19" s="45">
        <v>3.47</v>
      </c>
      <c r="D19" s="46">
        <f>D4*C19/100</f>
        <v>78944.60282</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v>
      </c>
      <c r="D20" s="46">
        <f>D4*C20/100</f>
        <v>0</v>
      </c>
      <c r="E20" s="8"/>
      <c r="F20" s="9"/>
      <c r="G20" t="s">
        <v>47</v>
      </c>
      <c r="P20" s="37"/>
      <c r="Q20" s="37"/>
      <c r="R20" s="37"/>
      <c r="S20" s="37"/>
      <c r="T20" s="37"/>
      <c r="U20" s="37"/>
      <c r="V20" s="37"/>
      <c r="W20" s="37"/>
      <c r="X20" s="37"/>
      <c r="Y20" s="37"/>
      <c r="Z20" s="37"/>
    </row>
    <row r="21" spans="2:32" ht="15.75" thickBot="1">
      <c r="B21" s="45" t="s">
        <v>25</v>
      </c>
      <c r="C21" s="45">
        <v>0.21</v>
      </c>
      <c r="D21" s="46">
        <f>D4*C21/100</f>
        <v>4777.6272600000002</v>
      </c>
      <c r="E21" s="8"/>
      <c r="F21" s="9"/>
      <c r="G21" t="s">
        <v>70</v>
      </c>
    </row>
    <row r="22" spans="2:32" ht="15" thickBot="1">
      <c r="B22" s="45" t="s">
        <v>26</v>
      </c>
      <c r="C22" s="45">
        <v>16.920000000000002</v>
      </c>
      <c r="D22" s="46">
        <f>D4*C22/100</f>
        <v>384940.25352000003</v>
      </c>
      <c r="E22" s="8"/>
      <c r="F22" s="9"/>
    </row>
    <row r="23" spans="2:32" ht="15" thickBot="1">
      <c r="B23" s="41" t="s">
        <v>27</v>
      </c>
      <c r="C23" s="47">
        <v>0.62</v>
      </c>
      <c r="D23" s="42">
        <f>D4*C23/100</f>
        <v>14105.375720000002</v>
      </c>
      <c r="E23" s="8"/>
      <c r="F23" s="9"/>
    </row>
    <row r="24" spans="2:32" ht="15" thickBot="1">
      <c r="B24" s="43" t="s">
        <v>28</v>
      </c>
      <c r="C24" s="43">
        <v>4.99</v>
      </c>
      <c r="D24" s="44">
        <f>D4*C24/100</f>
        <v>113525.52394000001</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7.0000000000000007E-2</v>
      </c>
      <c r="D27" s="46">
        <f>D4*C27/100</f>
        <v>1592.5424200000002</v>
      </c>
      <c r="E27" s="8"/>
      <c r="F27" s="9"/>
    </row>
    <row r="28" spans="2:32" ht="15" thickBot="1">
      <c r="B28" s="45" t="s">
        <v>32</v>
      </c>
      <c r="C28" s="45">
        <v>0.3</v>
      </c>
      <c r="D28" s="46">
        <f>D4*C28/100</f>
        <v>6825.1818000000003</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2.85</v>
      </c>
      <c r="D30" s="42">
        <f>D4*C30/100</f>
        <v>64839.227100000011</v>
      </c>
      <c r="E30" s="81"/>
      <c r="F30" s="84"/>
      <c r="G30" s="36"/>
      <c r="H30" s="36"/>
      <c r="I30" s="36"/>
    </row>
    <row r="31" spans="2:32" ht="15" thickBot="1">
      <c r="B31" s="43" t="s">
        <v>35</v>
      </c>
      <c r="C31" s="43">
        <v>0</v>
      </c>
      <c r="D31" s="44">
        <f>D4*C31/100</f>
        <v>0</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99.999999999999972</v>
      </c>
      <c r="D33" s="48">
        <f t="shared" si="0"/>
        <v>2275060.5999999996</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1606420.28966</v>
      </c>
      <c r="E36" s="85"/>
      <c r="F36" s="36"/>
      <c r="G36" s="36"/>
      <c r="H36" s="36"/>
      <c r="I36" s="36"/>
    </row>
    <row r="37" spans="2:9" ht="15" thickBot="1">
      <c r="B37" s="41" t="s">
        <v>40</v>
      </c>
      <c r="C37" s="41"/>
      <c r="D37" s="42">
        <f>D8+D9+D10+D11+D12+D14+D17+D18+D19+D20+D21+D22+D23+D25+D26+D27+D28+D29+D30</f>
        <v>668640.31034000008</v>
      </c>
      <c r="E37" s="85"/>
      <c r="F37" s="36"/>
      <c r="G37" s="36"/>
      <c r="H37" s="36"/>
      <c r="I37" s="36"/>
    </row>
    <row r="38" spans="2:9" ht="15.75" thickBot="1">
      <c r="B38" s="41" t="s">
        <v>8</v>
      </c>
      <c r="C38" s="41"/>
      <c r="D38" s="48">
        <f>SUM(D36:D37)</f>
        <v>2275060.6</v>
      </c>
      <c r="E38" s="86"/>
      <c r="F38" s="36"/>
      <c r="G38" s="36"/>
      <c r="H38" s="36"/>
      <c r="I38" s="36"/>
    </row>
    <row r="39" spans="2:9" ht="15.75" thickBot="1">
      <c r="B39" s="41"/>
      <c r="C39" s="41"/>
      <c r="D39" s="48"/>
      <c r="E39" s="86"/>
      <c r="F39" s="36"/>
      <c r="G39" s="36"/>
      <c r="H39" s="36"/>
      <c r="I39" s="36"/>
    </row>
    <row r="40" spans="2:9" ht="15.75" thickBot="1">
      <c r="B40" s="41"/>
      <c r="C40" s="41"/>
      <c r="D40" s="48"/>
      <c r="E40" s="86"/>
      <c r="F40" s="36"/>
      <c r="G40" s="36"/>
      <c r="H40" s="36"/>
      <c r="I40" s="36"/>
    </row>
    <row r="41" spans="2:9" ht="15.75" thickBot="1">
      <c r="B41" s="41"/>
      <c r="C41" s="48" t="s">
        <v>64</v>
      </c>
      <c r="D41" s="48" t="s">
        <v>65</v>
      </c>
      <c r="E41" s="86"/>
      <c r="F41" s="87"/>
      <c r="G41" s="36"/>
      <c r="H41" s="36"/>
      <c r="I41" s="36"/>
    </row>
    <row r="42" spans="2:9" ht="29.25" thickBot="1">
      <c r="B42" s="58" t="s">
        <v>59</v>
      </c>
      <c r="C42" s="105">
        <f>D42/D33*100</f>
        <v>70.610000000000014</v>
      </c>
      <c r="D42" s="111">
        <f>D13+D15+D16+D24+D31</f>
        <v>1606420.28966</v>
      </c>
      <c r="E42" s="86"/>
      <c r="F42" s="88"/>
      <c r="G42" s="36"/>
      <c r="H42" s="89"/>
      <c r="I42" s="36"/>
    </row>
    <row r="43" spans="2:9" ht="15.75" thickBot="1">
      <c r="B43" s="59" t="s">
        <v>61</v>
      </c>
      <c r="C43" s="112">
        <f>D43/D33*100</f>
        <v>21.820000000000007</v>
      </c>
      <c r="D43" s="113">
        <f>D17+D18+D19+D20+D21+D22+D25+D26+D27+D28</f>
        <v>496418.22292000003</v>
      </c>
      <c r="E43" s="86"/>
      <c r="F43" s="88"/>
      <c r="G43" s="36"/>
      <c r="H43" s="89"/>
      <c r="I43" s="36"/>
    </row>
    <row r="44" spans="2:9" ht="15.75" thickBot="1">
      <c r="B44" s="52" t="s">
        <v>62</v>
      </c>
      <c r="C44" s="114">
        <f>D44/D33*100</f>
        <v>7.5700000000000021</v>
      </c>
      <c r="D44" s="115">
        <f>D12+D14+D23+D29+D30+D8+D9+D10+D11</f>
        <v>172222.08742000003</v>
      </c>
      <c r="E44" s="86"/>
      <c r="F44" s="88"/>
      <c r="G44" s="36"/>
      <c r="H44" s="89"/>
      <c r="I44" s="36"/>
    </row>
    <row r="45" spans="2:9" ht="15.75" thickTop="1">
      <c r="C45">
        <f t="shared" ref="C45:D45" si="1">SUM(C42:C44)</f>
        <v>100.00000000000003</v>
      </c>
      <c r="D45" s="10">
        <f t="shared" si="1"/>
        <v>2275060.6</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workbookViewId="0">
      <selection activeCell="D50" sqref="D50"/>
    </sheetView>
  </sheetViews>
  <sheetFormatPr defaultRowHeight="14.25"/>
  <cols>
    <col min="2" max="2" width="34.75" customWidth="1"/>
    <col min="4" max="4" width="12.875" customWidth="1"/>
  </cols>
  <sheetData>
    <row r="2" spans="2:35">
      <c r="B2" t="s">
        <v>129</v>
      </c>
    </row>
    <row r="3" spans="2:35" ht="15.75" thickBot="1">
      <c r="B3" s="31" t="s">
        <v>10</v>
      </c>
      <c r="C3" s="4"/>
    </row>
    <row r="4" spans="2:35" ht="16.5" thickTop="1" thickBot="1">
      <c r="B4" s="38" t="s">
        <v>9</v>
      </c>
      <c r="C4" s="39">
        <v>1</v>
      </c>
      <c r="D4" s="40">
        <v>2653009.63</v>
      </c>
      <c r="E4" s="10"/>
      <c r="F4" s="6"/>
    </row>
    <row r="5" spans="2:35" ht="15" thickBot="1">
      <c r="B5" s="41" t="s">
        <v>12</v>
      </c>
      <c r="C5" s="41"/>
      <c r="D5" s="42"/>
      <c r="E5" s="5"/>
      <c r="F5" s="6"/>
      <c r="G5" t="s">
        <v>130</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10.29</v>
      </c>
      <c r="D8" s="75">
        <f>D4*C8/100</f>
        <v>272994.69092699996</v>
      </c>
      <c r="E8" s="5"/>
      <c r="F8" s="6"/>
      <c r="G8" s="18"/>
      <c r="H8" s="19">
        <f>D36</f>
        <v>1893718.2738939999</v>
      </c>
      <c r="I8" s="19">
        <f>H8/5</f>
        <v>378743.65477879997</v>
      </c>
      <c r="J8" s="20">
        <f>I8*2</f>
        <v>757487.30955759995</v>
      </c>
      <c r="K8" s="20">
        <f>D37</f>
        <v>759291.3561059999</v>
      </c>
      <c r="L8" s="20">
        <f>(D43/1.5)+D44</f>
        <v>630620.38905099989</v>
      </c>
      <c r="M8" s="26">
        <f>SUM(J8:K8)</f>
        <v>1516778.6656636</v>
      </c>
      <c r="N8" s="26">
        <f>J8+L8</f>
        <v>1388107.6986085998</v>
      </c>
      <c r="O8" s="21">
        <f>I8*2.5</f>
        <v>946859.13694699993</v>
      </c>
      <c r="P8" s="21">
        <f>D37</f>
        <v>759291.3561059999</v>
      </c>
      <c r="Q8" s="21">
        <f>(D43/1.5)+D44</f>
        <v>630620.38905099989</v>
      </c>
      <c r="R8" s="27">
        <f>SUM(O8:P8)</f>
        <v>1706150.493053</v>
      </c>
      <c r="S8" s="27">
        <f>O8+Q8</f>
        <v>1577479.5259979998</v>
      </c>
      <c r="T8" s="22">
        <f>I8*3.5</f>
        <v>1325602.7917257999</v>
      </c>
      <c r="U8" s="22">
        <f>D37</f>
        <v>759291.3561059999</v>
      </c>
      <c r="V8" s="22">
        <f>(D43/1.5)+D44</f>
        <v>630620.38905099989</v>
      </c>
      <c r="W8" s="28">
        <f>SUM(T8:U8)</f>
        <v>2084894.1478317999</v>
      </c>
      <c r="X8" s="28">
        <f>T8+V8</f>
        <v>1956223.1807767998</v>
      </c>
      <c r="Y8" s="23">
        <f>I8*4.5</f>
        <v>1704346.4465045999</v>
      </c>
      <c r="Z8" s="23">
        <f>D37</f>
        <v>759291.3561059999</v>
      </c>
      <c r="AA8" s="23">
        <f>(D43/1.5)+D44</f>
        <v>630620.38905099989</v>
      </c>
      <c r="AB8" s="29">
        <f>SUM(Y8:Z8)</f>
        <v>2463637.8026105999</v>
      </c>
      <c r="AC8" s="29">
        <f>Y8+AA8</f>
        <v>2334966.8355556</v>
      </c>
      <c r="AD8" s="24">
        <f>I8*5</f>
        <v>1893718.2738939999</v>
      </c>
      <c r="AE8" s="24">
        <f>D37</f>
        <v>759291.3561059999</v>
      </c>
      <c r="AF8" s="24">
        <f>(D43/1.5)+D44</f>
        <v>630620.38905099989</v>
      </c>
      <c r="AG8" s="57">
        <f>SUM(AD8:AE8)</f>
        <v>2653009.63</v>
      </c>
      <c r="AH8" s="30">
        <f>AD8+AF8</f>
        <v>2524338.6629449995</v>
      </c>
      <c r="AI8">
        <f>AH8/AG8*100-100</f>
        <v>-4.8500000000000085</v>
      </c>
    </row>
    <row r="9" spans="2:35" ht="15" thickBot="1">
      <c r="B9" s="73" t="s">
        <v>13</v>
      </c>
      <c r="C9" s="73">
        <v>0.05</v>
      </c>
      <c r="D9" s="75">
        <f>D4*C9/100</f>
        <v>1326.504815</v>
      </c>
      <c r="E9" s="5"/>
      <c r="F9" s="6"/>
      <c r="G9" s="25" t="s">
        <v>4</v>
      </c>
      <c r="H9" s="19"/>
      <c r="I9" s="19"/>
      <c r="J9" s="20">
        <f>J8*2</f>
        <v>1514974.6191151999</v>
      </c>
      <c r="K9" s="20">
        <f>(K8-D8-D9)*2+(D8+D9)</f>
        <v>1244261.5164699999</v>
      </c>
      <c r="L9" s="20">
        <f>(L8-D8-D9)*2+(D8+D9)</f>
        <v>986919.58235999988</v>
      </c>
      <c r="M9" s="26">
        <f>SUM(J9:K9)</f>
        <v>2759236.1355852</v>
      </c>
      <c r="N9" s="26">
        <f>J9+L9</f>
        <v>2501894.2014751998</v>
      </c>
      <c r="O9" s="21">
        <f>O8*2</f>
        <v>1893718.2738939999</v>
      </c>
      <c r="P9" s="21">
        <f>(P8-D8-D9)*2+(D8+D9)</f>
        <v>1244261.5164699999</v>
      </c>
      <c r="Q9" s="21">
        <f>(Q8-D8-D9)*2+(D8+D9)</f>
        <v>986919.58235999988</v>
      </c>
      <c r="R9" s="27">
        <f>SUM(O9:P9)</f>
        <v>3137979.790364</v>
      </c>
      <c r="S9" s="27">
        <f>O9+Q9</f>
        <v>2880637.8562539998</v>
      </c>
      <c r="T9" s="22">
        <f>T8*2</f>
        <v>2651205.5834515998</v>
      </c>
      <c r="U9" s="22">
        <f>(U8-D8-D9)*2+(D8+D9)</f>
        <v>1244261.5164699999</v>
      </c>
      <c r="V9" s="22">
        <f>(V8-D8-D9)*2+(D8+D9)</f>
        <v>986919.58235999988</v>
      </c>
      <c r="W9" s="28">
        <f>SUM(T9:U9)</f>
        <v>3895467.0999216</v>
      </c>
      <c r="X9" s="28">
        <f>T9+V9</f>
        <v>3638125.1658115997</v>
      </c>
      <c r="Y9" s="23">
        <f>Y8*2</f>
        <v>3408692.8930091998</v>
      </c>
      <c r="Z9" s="23">
        <f>(Z8-D8-D9)*2+(D8+D9)</f>
        <v>1244261.5164699999</v>
      </c>
      <c r="AA9" s="23">
        <f>(AA8-D8-D9)*2+(D8+D9)</f>
        <v>986919.58235999988</v>
      </c>
      <c r="AB9" s="29">
        <f>SUM(Y9:Z9)</f>
        <v>4652954.4094791999</v>
      </c>
      <c r="AC9" s="29">
        <f>Y9+AA9</f>
        <v>4395612.4753692001</v>
      </c>
      <c r="AD9" s="24">
        <f>AD8*2</f>
        <v>3787436.5477879997</v>
      </c>
      <c r="AE9" s="24">
        <f>(AE8-D8-D9)*2+(D8+D9)</f>
        <v>1244261.5164699999</v>
      </c>
      <c r="AF9" s="24">
        <f>(AF8-D8-D9)*2+(D8+D9)</f>
        <v>986919.58235999988</v>
      </c>
      <c r="AG9" s="30">
        <f>SUM(AD9:AE9)</f>
        <v>5031698.0642579999</v>
      </c>
      <c r="AH9" s="30">
        <f>AD9+AF9</f>
        <v>4774356.1301479992</v>
      </c>
    </row>
    <row r="10" spans="2:35" ht="15" thickBot="1">
      <c r="B10" s="41" t="s">
        <v>14</v>
      </c>
      <c r="C10" s="41">
        <v>0</v>
      </c>
      <c r="D10" s="42">
        <f>D4*C10/100</f>
        <v>0</v>
      </c>
      <c r="E10" s="5"/>
      <c r="F10" s="6"/>
      <c r="G10" s="25" t="s">
        <v>5</v>
      </c>
      <c r="H10" s="19"/>
      <c r="I10" s="19"/>
      <c r="J10" s="20">
        <f>J8*3</f>
        <v>2272461.9286727998</v>
      </c>
      <c r="K10" s="20">
        <f>(K8-D8-D9)*3+(D8+D9)</f>
        <v>1729231.6768339998</v>
      </c>
      <c r="L10" s="20">
        <f>(L8-D8-D9)*3+(D8+D9)</f>
        <v>1343218.7756689996</v>
      </c>
      <c r="M10" s="26">
        <f>SUM(J10:K10)</f>
        <v>4001693.6055067996</v>
      </c>
      <c r="N10" s="26">
        <f>J10+L10</f>
        <v>3615680.7043417995</v>
      </c>
      <c r="O10" s="21">
        <f>O8*3</f>
        <v>2840577.4108409998</v>
      </c>
      <c r="P10" s="21">
        <f>(P8-D8-D9)*3+(D8+D9)</f>
        <v>1729231.6768339998</v>
      </c>
      <c r="Q10" s="21">
        <f>(Q8-D8-D9)*3+(D8+D9)</f>
        <v>1343218.7756689996</v>
      </c>
      <c r="R10" s="27">
        <f>SUM(O10:P10)</f>
        <v>4569809.0876749996</v>
      </c>
      <c r="S10" s="27">
        <f>O10+Q10</f>
        <v>4183796.1865099994</v>
      </c>
      <c r="T10" s="22">
        <f>T8*3</f>
        <v>3976808.3751773997</v>
      </c>
      <c r="U10" s="22">
        <f>(U8-D8-D9)*3+(D8+D9)</f>
        <v>1729231.6768339998</v>
      </c>
      <c r="V10" s="22">
        <f>(V8-D8-D9)*3+(D8+D9)</f>
        <v>1343218.7756689996</v>
      </c>
      <c r="W10" s="28">
        <f>SUM(T10:U10)</f>
        <v>5706040.0520113995</v>
      </c>
      <c r="X10" s="28">
        <f>T10+V10</f>
        <v>5320027.1508463994</v>
      </c>
      <c r="Y10" s="23">
        <f>Y8*3</f>
        <v>5113039.3395137992</v>
      </c>
      <c r="Z10" s="23">
        <f>(Z8-D8-D9)*3+(D8+D9)</f>
        <v>1729231.6768339998</v>
      </c>
      <c r="AA10" s="23">
        <f>(AA8-D8-D9)*3+(D8+D9)</f>
        <v>1343218.7756689996</v>
      </c>
      <c r="AB10" s="29">
        <f>SUM(Y10:Z10)</f>
        <v>6842271.0163477995</v>
      </c>
      <c r="AC10" s="29">
        <f>Y10+AA10</f>
        <v>6456258.1151827984</v>
      </c>
      <c r="AD10" s="24">
        <f>AD8*3</f>
        <v>5681154.8216819996</v>
      </c>
      <c r="AE10" s="24">
        <f>(AE8-D8-D9)*3+(D8+D9)</f>
        <v>1729231.6768339998</v>
      </c>
      <c r="AF10" s="24">
        <f>(AF8-D8-D9)*3+(D8+D9)</f>
        <v>1343218.7756689996</v>
      </c>
      <c r="AG10" s="30">
        <f>SUM(AD10:AE10)</f>
        <v>7410386.4985159989</v>
      </c>
      <c r="AH10" s="30">
        <f>AD10+AF10</f>
        <v>7024373.5973509997</v>
      </c>
    </row>
    <row r="11" spans="2:35" ht="15" thickBot="1">
      <c r="B11" s="41" t="s">
        <v>15</v>
      </c>
      <c r="C11" s="41">
        <v>0</v>
      </c>
      <c r="D11" s="42">
        <f>D4*C11/100</f>
        <v>0</v>
      </c>
      <c r="E11" s="5"/>
      <c r="F11" s="6"/>
      <c r="G11" s="25" t="s">
        <v>6</v>
      </c>
      <c r="H11" s="19"/>
      <c r="I11" s="19"/>
      <c r="J11" s="20">
        <f>J8*4</f>
        <v>3029949.2382303998</v>
      </c>
      <c r="K11" s="20">
        <f>(K8-D8-D9)*4+(D8+D9)</f>
        <v>2214201.8371979999</v>
      </c>
      <c r="L11" s="20">
        <f>(L8-D8-D9)*4+(D8+D9)</f>
        <v>1699517.9689779996</v>
      </c>
      <c r="M11" s="26">
        <f>SUM(J11:K11)</f>
        <v>5244151.0754284002</v>
      </c>
      <c r="N11" s="26">
        <f>J11+L11</f>
        <v>4729467.2072083997</v>
      </c>
      <c r="O11" s="21">
        <f>O8*4</f>
        <v>3787436.5477879997</v>
      </c>
      <c r="P11" s="21">
        <f>(P8-D8-D9)*4+(D8+D9)</f>
        <v>2214201.8371979999</v>
      </c>
      <c r="Q11" s="21">
        <f>(Q8-D8-D9)*4+(D8+D9)</f>
        <v>1699517.9689779996</v>
      </c>
      <c r="R11" s="27">
        <f>SUM(O11:P11)</f>
        <v>6001638.3849860001</v>
      </c>
      <c r="S11" s="27">
        <f>O11+Q11</f>
        <v>5486954.5167659996</v>
      </c>
      <c r="T11" s="22">
        <f>T8*4</f>
        <v>5302411.1669031996</v>
      </c>
      <c r="U11" s="22">
        <f>(U8-D8-D9)*4+(D8+D9)</f>
        <v>2214201.8371979999</v>
      </c>
      <c r="V11" s="22">
        <f>(V8-D8-D9)*4+(D8+D9)</f>
        <v>1699517.9689779996</v>
      </c>
      <c r="W11" s="28">
        <f>SUM(T11:U11)</f>
        <v>7516613.0041012</v>
      </c>
      <c r="X11" s="28">
        <f>T11+V11</f>
        <v>7001929.1358811995</v>
      </c>
      <c r="Y11" s="23">
        <f>Y8*4</f>
        <v>6817385.7860183995</v>
      </c>
      <c r="Z11" s="23">
        <f>(Z8-D8-D9)*4+(D8+D9)</f>
        <v>2214201.8371979999</v>
      </c>
      <c r="AA11" s="23">
        <f>(AA8-D8-D9)*4+(D8+D9)</f>
        <v>1699517.9689779996</v>
      </c>
      <c r="AB11" s="29">
        <f>SUM(Y11:Z11)</f>
        <v>9031587.6232163999</v>
      </c>
      <c r="AC11" s="29">
        <f>Y11+AA11</f>
        <v>8516903.7549963985</v>
      </c>
      <c r="AD11" s="24">
        <f>AD8*4</f>
        <v>7574873.0955759995</v>
      </c>
      <c r="AE11" s="24">
        <f>(AE8-D8-D9)*4+(D8+D9)</f>
        <v>2214201.8371979999</v>
      </c>
      <c r="AF11" s="24">
        <f>(AF8-D8-D9)*4+(D8+D9)</f>
        <v>1699517.9689779996</v>
      </c>
      <c r="AG11" s="30">
        <f>SUM(AD11:AE11)</f>
        <v>9789074.9327739999</v>
      </c>
      <c r="AH11" s="30">
        <f>AD11+AF11</f>
        <v>9274391.0645539984</v>
      </c>
    </row>
    <row r="12" spans="2:35" ht="15" thickBot="1">
      <c r="B12" s="41" t="s">
        <v>16</v>
      </c>
      <c r="C12" s="41">
        <v>0.73</v>
      </c>
      <c r="D12" s="42">
        <f>D4*C12/100</f>
        <v>19366.970299000001</v>
      </c>
      <c r="E12" s="5"/>
      <c r="F12" s="5"/>
      <c r="G12" s="25" t="s">
        <v>7</v>
      </c>
      <c r="H12" s="19"/>
      <c r="I12" s="19"/>
      <c r="J12" s="20">
        <f>J8*5</f>
        <v>3787436.5477879997</v>
      </c>
      <c r="K12" s="20">
        <f>(K8-D8-D9)*5+(D8+D9)</f>
        <v>2699171.9975619996</v>
      </c>
      <c r="L12" s="20">
        <f>(L8-D8-D9)*5+(D8+D9)</f>
        <v>2055817.1622869996</v>
      </c>
      <c r="M12" s="26">
        <f>SUM(J12:K12)</f>
        <v>6486608.5453499993</v>
      </c>
      <c r="N12" s="26">
        <f>J12+L12</f>
        <v>5843253.7100749994</v>
      </c>
      <c r="O12" s="21">
        <f>O8*5</f>
        <v>4734295.6847350001</v>
      </c>
      <c r="P12" s="21">
        <f>(P8-D8-D9)*5+(D8+D9)</f>
        <v>2699171.9975619996</v>
      </c>
      <c r="Q12" s="21">
        <f>(Q8-D8-D9)*5+(D8+D9)</f>
        <v>2055817.1622869996</v>
      </c>
      <c r="R12" s="27">
        <f>SUM(O12:P12)</f>
        <v>7433467.6822969997</v>
      </c>
      <c r="S12" s="27">
        <f>O12+Q12</f>
        <v>6790112.8470219998</v>
      </c>
      <c r="T12" s="22">
        <f>T8*5</f>
        <v>6628013.9586289991</v>
      </c>
      <c r="U12" s="22">
        <f>(U8-D8-D9)*5+(D8+D9)</f>
        <v>2699171.9975619996</v>
      </c>
      <c r="V12" s="22">
        <f>(V8-D8-D9)*5+(D8+D9)</f>
        <v>2055817.1622869996</v>
      </c>
      <c r="W12" s="28">
        <f>SUM(T12:U12)</f>
        <v>9327185.9561909996</v>
      </c>
      <c r="X12" s="28">
        <f>T12+V12</f>
        <v>8683831.1209159978</v>
      </c>
      <c r="Y12" s="23">
        <f>Y8*5</f>
        <v>8521732.2325229999</v>
      </c>
      <c r="Z12" s="23">
        <f>(Z8-D8-D9)*5+(D8+D9)</f>
        <v>2699171.9975619996</v>
      </c>
      <c r="AA12" s="23">
        <f>(AA8-D8-D9)*5+(D8+D9)</f>
        <v>2055817.1622869996</v>
      </c>
      <c r="AB12" s="29">
        <f>SUM(Y12:Z12)</f>
        <v>11220904.230085</v>
      </c>
      <c r="AC12" s="29">
        <f>Y12+AA12</f>
        <v>10577549.394809999</v>
      </c>
      <c r="AD12" s="24">
        <f>AD8*5</f>
        <v>9468591.3694700003</v>
      </c>
      <c r="AE12" s="24">
        <f>(AE8-D8-D9)*5+(D8+D9)</f>
        <v>2699171.9975619996</v>
      </c>
      <c r="AF12" s="24">
        <f>(AF8-D8-D9)*5+(D8+D9)</f>
        <v>2055817.1622869996</v>
      </c>
      <c r="AG12" s="30">
        <f>SUM(AD12:AE12)</f>
        <v>12167763.367031999</v>
      </c>
      <c r="AH12" s="30">
        <f>AD12+AF12</f>
        <v>11524408.531757001</v>
      </c>
    </row>
    <row r="13" spans="2:35" ht="15" thickBot="1">
      <c r="B13" s="43" t="s">
        <v>17</v>
      </c>
      <c r="C13" s="43">
        <v>0.5</v>
      </c>
      <c r="D13" s="44">
        <f>D4*C13/100</f>
        <v>13265.048149999999</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2.1</v>
      </c>
      <c r="D14" s="42">
        <f>D4*C14/100</f>
        <v>55713.202230000003</v>
      </c>
      <c r="E14" s="8"/>
      <c r="F14" s="9"/>
    </row>
    <row r="15" spans="2:35" ht="15.75" thickBot="1">
      <c r="B15" s="43" t="s">
        <v>19</v>
      </c>
      <c r="C15" s="43">
        <v>52.19</v>
      </c>
      <c r="D15" s="44">
        <f>D4*C15/100</f>
        <v>1384605.7258969999</v>
      </c>
      <c r="E15" s="8"/>
      <c r="F15" s="9"/>
      <c r="G15" t="s">
        <v>67</v>
      </c>
      <c r="M15" s="32"/>
      <c r="N15" s="32"/>
      <c r="O15" s="32"/>
    </row>
    <row r="16" spans="2:35" ht="15.75" thickBot="1">
      <c r="B16" s="43" t="s">
        <v>20</v>
      </c>
      <c r="C16" s="43">
        <v>3.23</v>
      </c>
      <c r="D16" s="44">
        <f>D4*C16/100</f>
        <v>85692.21104899999</v>
      </c>
      <c r="E16" s="8"/>
      <c r="F16" s="9"/>
      <c r="G16" t="s">
        <v>71</v>
      </c>
    </row>
    <row r="17" spans="2:32" ht="15.75" thickBot="1">
      <c r="B17" s="45" t="s">
        <v>21</v>
      </c>
      <c r="C17" s="45">
        <v>1.63</v>
      </c>
      <c r="D17" s="46">
        <f>D4*C17/100</f>
        <v>43244.056968999997</v>
      </c>
      <c r="E17" s="8"/>
      <c r="F17" s="9"/>
      <c r="G17" t="s">
        <v>84</v>
      </c>
    </row>
    <row r="18" spans="2:32" ht="15.75" thickBot="1">
      <c r="B18" s="45" t="s">
        <v>60</v>
      </c>
      <c r="C18" s="45">
        <v>0.08</v>
      </c>
      <c r="D18" s="46">
        <f>D4*C18/100</f>
        <v>2122.4077040000002</v>
      </c>
      <c r="E18" s="8"/>
      <c r="F18" s="9"/>
      <c r="G18" s="31" t="s">
        <v>68</v>
      </c>
      <c r="H18" s="31"/>
      <c r="I18" s="31"/>
      <c r="J18" s="31"/>
      <c r="AA18" s="37"/>
      <c r="AB18" s="37"/>
      <c r="AC18" s="37"/>
      <c r="AD18" s="37"/>
      <c r="AE18" s="37"/>
      <c r="AF18" s="37"/>
    </row>
    <row r="19" spans="2:32" ht="15.75" thickBot="1">
      <c r="B19" s="45" t="s">
        <v>23</v>
      </c>
      <c r="C19" s="45">
        <v>2.4900000000000002</v>
      </c>
      <c r="D19" s="46">
        <f>D4*C19/100</f>
        <v>66059.939786999996</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v>
      </c>
      <c r="D20" s="46">
        <f>D4*C20/100</f>
        <v>0</v>
      </c>
      <c r="E20" s="8"/>
      <c r="F20" s="9"/>
      <c r="G20" t="s">
        <v>47</v>
      </c>
      <c r="P20" s="37"/>
      <c r="Q20" s="37"/>
      <c r="R20" s="37"/>
      <c r="S20" s="37"/>
      <c r="T20" s="37"/>
      <c r="U20" s="37"/>
      <c r="V20" s="37"/>
      <c r="W20" s="37"/>
      <c r="X20" s="37"/>
      <c r="Y20" s="37"/>
      <c r="Z20" s="37"/>
    </row>
    <row r="21" spans="2:32" ht="15.75" thickBot="1">
      <c r="B21" s="45" t="s">
        <v>25</v>
      </c>
      <c r="C21" s="45">
        <v>1.1299999999999999</v>
      </c>
      <c r="D21" s="46">
        <f>D4*C21/100</f>
        <v>29979.008818999995</v>
      </c>
      <c r="E21" s="8"/>
      <c r="F21" s="9"/>
      <c r="G21" t="s">
        <v>70</v>
      </c>
    </row>
    <row r="22" spans="2:32" ht="15" thickBot="1">
      <c r="B22" s="45" t="s">
        <v>26</v>
      </c>
      <c r="C22" s="45">
        <v>7.03</v>
      </c>
      <c r="D22" s="46">
        <f>D4*C22/100</f>
        <v>186506.57698899999</v>
      </c>
      <c r="E22" s="8"/>
      <c r="F22" s="9"/>
    </row>
    <row r="23" spans="2:32" ht="15" thickBot="1">
      <c r="B23" s="41" t="s">
        <v>27</v>
      </c>
      <c r="C23" s="47">
        <v>0.53</v>
      </c>
      <c r="D23" s="42">
        <f>D4*C23/100</f>
        <v>14060.951039</v>
      </c>
      <c r="E23" s="8"/>
      <c r="F23" s="9"/>
    </row>
    <row r="24" spans="2:32" ht="15" thickBot="1">
      <c r="B24" s="43" t="s">
        <v>28</v>
      </c>
      <c r="C24" s="43">
        <v>15.38</v>
      </c>
      <c r="D24" s="44">
        <f>D4*C24/100</f>
        <v>408032.88109399995</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0.43</v>
      </c>
      <c r="D27" s="46">
        <f>D4*C27/100</f>
        <v>11407.941408999999</v>
      </c>
      <c r="E27" s="8"/>
      <c r="F27" s="9"/>
    </row>
    <row r="28" spans="2:32" ht="15" thickBot="1">
      <c r="B28" s="45" t="s">
        <v>32</v>
      </c>
      <c r="C28" s="45">
        <v>1.76</v>
      </c>
      <c r="D28" s="46">
        <f>D4*C28/100</f>
        <v>46692.969487999995</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0.37</v>
      </c>
      <c r="D30" s="42">
        <f>D4*C30/100</f>
        <v>9816.1356309999992</v>
      </c>
      <c r="E30" s="81"/>
      <c r="F30" s="84"/>
      <c r="G30" s="36"/>
      <c r="H30" s="36"/>
      <c r="I30" s="36"/>
    </row>
    <row r="31" spans="2:32" ht="15" thickBot="1">
      <c r="B31" s="43" t="s">
        <v>35</v>
      </c>
      <c r="C31" s="43">
        <v>0.08</v>
      </c>
      <c r="D31" s="44">
        <f>D4*C31/100</f>
        <v>2122.4077040000002</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v>
      </c>
      <c r="D33" s="48">
        <f t="shared" si="0"/>
        <v>2653009.63</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1893718.2738939999</v>
      </c>
      <c r="E36" s="85"/>
      <c r="F36" s="36"/>
      <c r="G36" s="36"/>
      <c r="H36" s="36"/>
      <c r="I36" s="36"/>
    </row>
    <row r="37" spans="2:9" ht="15" thickBot="1">
      <c r="B37" s="41" t="s">
        <v>40</v>
      </c>
      <c r="C37" s="41"/>
      <c r="D37" s="42">
        <f>D8+D9+D10+D11+D12+D14+D17+D18+D19+D20+D21+D22+D23+D25+D26+D27+D28+D29+D30</f>
        <v>759291.3561059999</v>
      </c>
      <c r="E37" s="85"/>
      <c r="F37" s="36"/>
      <c r="G37" s="36"/>
      <c r="H37" s="36"/>
      <c r="I37" s="36"/>
    </row>
    <row r="38" spans="2:9" ht="15.75" thickBot="1">
      <c r="B38" s="41" t="s">
        <v>8</v>
      </c>
      <c r="C38" s="41"/>
      <c r="D38" s="48">
        <f>SUM(D36:D37)</f>
        <v>2653009.63</v>
      </c>
      <c r="E38" s="86"/>
      <c r="F38" s="36"/>
      <c r="G38" s="36"/>
      <c r="H38" s="36"/>
      <c r="I38" s="36"/>
    </row>
    <row r="39" spans="2:9" ht="15.75" thickBot="1">
      <c r="B39" s="41"/>
      <c r="C39" s="41"/>
      <c r="D39" s="48"/>
      <c r="E39" s="86"/>
      <c r="F39" s="36"/>
      <c r="G39" s="36"/>
      <c r="H39" s="36"/>
      <c r="I39" s="36"/>
    </row>
    <row r="40" spans="2:9" ht="15.75" thickBot="1">
      <c r="B40" s="41"/>
      <c r="C40" s="41"/>
      <c r="D40" s="48"/>
      <c r="E40" s="86"/>
      <c r="F40" s="36"/>
      <c r="G40" s="36"/>
      <c r="H40" s="36"/>
      <c r="I40" s="36"/>
    </row>
    <row r="41" spans="2:9" ht="15.75" thickBot="1">
      <c r="B41" s="41"/>
      <c r="C41" s="48" t="s">
        <v>64</v>
      </c>
      <c r="D41" s="48" t="s">
        <v>65</v>
      </c>
      <c r="E41" s="86"/>
      <c r="F41" s="87"/>
      <c r="G41" s="36"/>
      <c r="H41" s="36"/>
      <c r="I41" s="36"/>
    </row>
    <row r="42" spans="2:9" ht="29.25" thickBot="1">
      <c r="B42" s="58" t="s">
        <v>59</v>
      </c>
      <c r="C42" s="105">
        <f>D42/D33*100</f>
        <v>71.38</v>
      </c>
      <c r="D42" s="111">
        <f>D13+D15+D16+D24+D31</f>
        <v>1893718.2738939999</v>
      </c>
      <c r="E42" s="86"/>
      <c r="F42" s="88"/>
      <c r="G42" s="36"/>
      <c r="H42" s="89"/>
      <c r="I42" s="36"/>
    </row>
    <row r="43" spans="2:9" ht="15.75" thickBot="1">
      <c r="B43" s="59" t="s">
        <v>61</v>
      </c>
      <c r="C43" s="112">
        <f>D43/D33*100</f>
        <v>14.549999999999999</v>
      </c>
      <c r="D43" s="113">
        <f>D17+D18+D19+D20+D21+D22+D25+D26+D27+D28</f>
        <v>386012.90116499993</v>
      </c>
      <c r="E43" s="86"/>
      <c r="F43" s="88"/>
      <c r="G43" s="36"/>
      <c r="H43" s="89"/>
      <c r="I43" s="36"/>
    </row>
    <row r="44" spans="2:9" ht="15.75" thickBot="1">
      <c r="B44" s="52" t="s">
        <v>62</v>
      </c>
      <c r="C44" s="114">
        <f>D44/D33*100</f>
        <v>14.069999999999999</v>
      </c>
      <c r="D44" s="115">
        <f>D12+D14+D23+D29+D30+D8+D9+D10+D11</f>
        <v>373278.45494099997</v>
      </c>
      <c r="E44" s="86"/>
      <c r="F44" s="88"/>
      <c r="G44" s="36"/>
      <c r="H44" s="89"/>
      <c r="I44" s="36"/>
    </row>
    <row r="45" spans="2:9" ht="15.75" thickTop="1">
      <c r="C45">
        <f t="shared" ref="C45:D45" si="1">SUM(C42:C44)</f>
        <v>99.999999999999986</v>
      </c>
      <c r="D45" s="10">
        <f t="shared" si="1"/>
        <v>2653009.63</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A37" workbookViewId="0">
      <selection activeCell="A51" sqref="A51"/>
    </sheetView>
  </sheetViews>
  <sheetFormatPr defaultRowHeight="14.25"/>
  <cols>
    <col min="2" max="2" width="40.625" customWidth="1"/>
    <col min="3" max="3" width="7.375" customWidth="1"/>
    <col min="4" max="4" width="12.875" customWidth="1"/>
  </cols>
  <sheetData>
    <row r="2" spans="2:35">
      <c r="B2" t="s">
        <v>177</v>
      </c>
    </row>
    <row r="3" spans="2:35" ht="15.75" thickBot="1">
      <c r="B3" s="31" t="s">
        <v>10</v>
      </c>
      <c r="C3" s="4"/>
    </row>
    <row r="4" spans="2:35" ht="16.5" thickTop="1" thickBot="1">
      <c r="B4" s="38" t="s">
        <v>9</v>
      </c>
      <c r="C4" s="39">
        <v>1</v>
      </c>
      <c r="D4" s="40">
        <v>2921578.81</v>
      </c>
      <c r="E4" s="10"/>
      <c r="F4" s="6"/>
    </row>
    <row r="5" spans="2:35" ht="15" thickBot="1">
      <c r="B5" s="41" t="s">
        <v>12</v>
      </c>
      <c r="C5" s="41"/>
      <c r="D5" s="42"/>
      <c r="E5" s="5"/>
      <c r="F5" s="6"/>
      <c r="G5" t="s">
        <v>178</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20.49</v>
      </c>
      <c r="D8" s="75">
        <f>D4*C8/100</f>
        <v>598631.49816900003</v>
      </c>
      <c r="E8" s="5"/>
      <c r="F8" s="6"/>
      <c r="G8" s="18"/>
      <c r="H8" s="19">
        <f>D36</f>
        <v>1687796.0785369999</v>
      </c>
      <c r="I8" s="19">
        <f>H8/5</f>
        <v>337559.2157074</v>
      </c>
      <c r="J8" s="20">
        <f>I8*2</f>
        <v>675118.4314148</v>
      </c>
      <c r="K8" s="20">
        <f>D37</f>
        <v>1233782.7314629999</v>
      </c>
      <c r="L8" s="20">
        <f>(D43/1.5)+D44</f>
        <v>1073972.3705559999</v>
      </c>
      <c r="M8" s="26">
        <f>SUM(J8:K8)</f>
        <v>1908901.1628777999</v>
      </c>
      <c r="N8" s="26">
        <f>J8+L8</f>
        <v>1749090.8019707999</v>
      </c>
      <c r="O8" s="21">
        <f>I8*2.5</f>
        <v>843898.03926849994</v>
      </c>
      <c r="P8" s="21">
        <f>D37</f>
        <v>1233782.7314629999</v>
      </c>
      <c r="Q8" s="21">
        <f>(D43/1.5)+D44</f>
        <v>1073972.3705559999</v>
      </c>
      <c r="R8" s="27">
        <f>SUM(O8:P8)</f>
        <v>2077680.7707314999</v>
      </c>
      <c r="S8" s="27">
        <f>O8+Q8</f>
        <v>1917870.4098244999</v>
      </c>
      <c r="T8" s="22">
        <f>I8*3.5</f>
        <v>1181457.2549759001</v>
      </c>
      <c r="U8" s="22">
        <f>D37</f>
        <v>1233782.7314629999</v>
      </c>
      <c r="V8" s="22">
        <f>(D43/1.5)+D44</f>
        <v>1073972.3705559999</v>
      </c>
      <c r="W8" s="28">
        <f>SUM(T8:U8)</f>
        <v>2415239.9864389002</v>
      </c>
      <c r="X8" s="28">
        <f>T8+V8</f>
        <v>2255429.6255318997</v>
      </c>
      <c r="Y8" s="23">
        <f>I8*4.5</f>
        <v>1519016.4706832999</v>
      </c>
      <c r="Z8" s="23">
        <f>D37</f>
        <v>1233782.7314629999</v>
      </c>
      <c r="AA8" s="23">
        <f>(D43/1.5)+D44</f>
        <v>1073972.3705559999</v>
      </c>
      <c r="AB8" s="29">
        <f>SUM(Y8:Z8)</f>
        <v>2752799.2021463001</v>
      </c>
      <c r="AC8" s="29">
        <f>Y8+AA8</f>
        <v>2592988.8412392996</v>
      </c>
      <c r="AD8" s="24">
        <f>I8*5</f>
        <v>1687796.0785369999</v>
      </c>
      <c r="AE8" s="24">
        <f>D37</f>
        <v>1233782.7314629999</v>
      </c>
      <c r="AF8" s="24">
        <f>(D43/1.5)+D44</f>
        <v>1073972.3705559999</v>
      </c>
      <c r="AG8" s="57">
        <f>SUM(AD8:AE8)</f>
        <v>2921578.8099999996</v>
      </c>
      <c r="AH8" s="30">
        <f>AD8+AF8</f>
        <v>2761768.449093</v>
      </c>
      <c r="AI8">
        <f>AH8/AG8*100-100</f>
        <v>-5.4699999999999847</v>
      </c>
    </row>
    <row r="9" spans="2:35" ht="15" thickBot="1">
      <c r="B9" s="73" t="s">
        <v>13</v>
      </c>
      <c r="C9" s="73">
        <v>0.04</v>
      </c>
      <c r="D9" s="75">
        <f>D4*C9/100</f>
        <v>1168.6315240000001</v>
      </c>
      <c r="E9" s="5"/>
      <c r="F9" s="6"/>
      <c r="G9" s="25" t="s">
        <v>4</v>
      </c>
      <c r="H9" s="19"/>
      <c r="I9" s="19"/>
      <c r="J9" s="20">
        <f>J8*2</f>
        <v>1350236.8628296</v>
      </c>
      <c r="K9" s="20">
        <f>(K8-D8-D9)*2+(D8+D9)</f>
        <v>1867765.3332329998</v>
      </c>
      <c r="L9" s="20">
        <f>(L8-D8-D9)*2+(D8+D9)</f>
        <v>1548144.6114189997</v>
      </c>
      <c r="M9" s="26">
        <f>SUM(J9:K9)</f>
        <v>3218002.1960625998</v>
      </c>
      <c r="N9" s="26">
        <f>J9+L9</f>
        <v>2898381.4742485997</v>
      </c>
      <c r="O9" s="21">
        <f>O8*2</f>
        <v>1687796.0785369999</v>
      </c>
      <c r="P9" s="21">
        <f>(P8-D8-D9)*2+(D8+D9)</f>
        <v>1867765.3332329998</v>
      </c>
      <c r="Q9" s="21">
        <f>(Q8-D8-D9)*2+(D8+D9)</f>
        <v>1548144.6114189997</v>
      </c>
      <c r="R9" s="27">
        <f>SUM(O9:P9)</f>
        <v>3555561.4117699997</v>
      </c>
      <c r="S9" s="27">
        <f>O9+Q9</f>
        <v>3235940.6899559996</v>
      </c>
      <c r="T9" s="22">
        <f>T8*2</f>
        <v>2362914.5099518001</v>
      </c>
      <c r="U9" s="22">
        <f>(U8-D8-D9)*2+(D8+D9)</f>
        <v>1867765.3332329998</v>
      </c>
      <c r="V9" s="22">
        <f>(V8-D8-D9)*2+(D8+D9)</f>
        <v>1548144.6114189997</v>
      </c>
      <c r="W9" s="28">
        <f>SUM(T9:U9)</f>
        <v>4230679.8431847999</v>
      </c>
      <c r="X9" s="28">
        <f>T9+V9</f>
        <v>3911059.1213707998</v>
      </c>
      <c r="Y9" s="23">
        <f>Y8*2</f>
        <v>3038032.9413665999</v>
      </c>
      <c r="Z9" s="23">
        <f>(Z8-D8-D9)*2+(D8+D9)</f>
        <v>1867765.3332329998</v>
      </c>
      <c r="AA9" s="23">
        <f>(AA8-D8-D9)*2+(D8+D9)</f>
        <v>1548144.6114189997</v>
      </c>
      <c r="AB9" s="29">
        <f>SUM(Y9:Z9)</f>
        <v>4905798.2745995997</v>
      </c>
      <c r="AC9" s="29">
        <f>Y9+AA9</f>
        <v>4586177.5527855996</v>
      </c>
      <c r="AD9" s="24">
        <f>AD8*2</f>
        <v>3375592.1570739998</v>
      </c>
      <c r="AE9" s="24">
        <f>(AE8-D8-D9)*2+(D8+D9)</f>
        <v>1867765.3332329998</v>
      </c>
      <c r="AF9" s="24">
        <f>(AF8-D8-D9)*2+(D8+D9)</f>
        <v>1548144.6114189997</v>
      </c>
      <c r="AG9" s="30">
        <f>SUM(AD9:AE9)</f>
        <v>5243357.4903069995</v>
      </c>
      <c r="AH9" s="30">
        <f>AD9+AF9</f>
        <v>4923736.7684929995</v>
      </c>
    </row>
    <row r="10" spans="2:35" ht="15" thickBot="1">
      <c r="B10" s="41" t="s">
        <v>14</v>
      </c>
      <c r="C10" s="41">
        <v>0.09</v>
      </c>
      <c r="D10" s="42">
        <f>D4*C10/100</f>
        <v>2629.4209289999999</v>
      </c>
      <c r="E10" s="5"/>
      <c r="F10" s="6"/>
      <c r="G10" s="25" t="s">
        <v>5</v>
      </c>
      <c r="H10" s="19"/>
      <c r="I10" s="19"/>
      <c r="J10" s="20">
        <f>J8*3</f>
        <v>2025355.2942444</v>
      </c>
      <c r="K10" s="20">
        <f>(K8-D8-D9)*3+(D8+D9)</f>
        <v>2501747.9350029998</v>
      </c>
      <c r="L10" s="20">
        <f>(L8-D8-D9)*3+(D8+D9)</f>
        <v>2022316.8522819998</v>
      </c>
      <c r="M10" s="26">
        <f>SUM(J10:K10)</f>
        <v>4527103.2292473996</v>
      </c>
      <c r="N10" s="26">
        <f>J10+L10</f>
        <v>4047672.1465264</v>
      </c>
      <c r="O10" s="21">
        <f>O8*3</f>
        <v>2531694.1178054996</v>
      </c>
      <c r="P10" s="21">
        <f>(P8-D8-D9)*3+(D8+D9)</f>
        <v>2501747.9350029998</v>
      </c>
      <c r="Q10" s="21">
        <f>(Q8-D8-D9)*3+(D8+D9)</f>
        <v>2022316.8522819998</v>
      </c>
      <c r="R10" s="27">
        <f>SUM(O10:P10)</f>
        <v>5033442.052808499</v>
      </c>
      <c r="S10" s="27">
        <f>O10+Q10</f>
        <v>4554010.9700874994</v>
      </c>
      <c r="T10" s="22">
        <f>T8*3</f>
        <v>3544371.7649277002</v>
      </c>
      <c r="U10" s="22">
        <f>(U8-D8-D9)*3+(D8+D9)</f>
        <v>2501747.9350029998</v>
      </c>
      <c r="V10" s="22">
        <f>(V8-D8-D9)*3+(D8+D9)</f>
        <v>2022316.8522819998</v>
      </c>
      <c r="W10" s="28">
        <f>SUM(T10:U10)</f>
        <v>6046119.6999306995</v>
      </c>
      <c r="X10" s="28">
        <f>T10+V10</f>
        <v>5566688.6172096999</v>
      </c>
      <c r="Y10" s="23">
        <f>Y8*3</f>
        <v>4557049.4120498998</v>
      </c>
      <c r="Z10" s="23">
        <f>(Z8-D8-D9)*3+(D8+D9)</f>
        <v>2501747.9350029998</v>
      </c>
      <c r="AA10" s="23">
        <f>(AA8-D8-D9)*3+(D8+D9)</f>
        <v>2022316.8522819998</v>
      </c>
      <c r="AB10" s="29">
        <f>SUM(Y10:Z10)</f>
        <v>7058797.3470529001</v>
      </c>
      <c r="AC10" s="29">
        <f>Y10+AA10</f>
        <v>6579366.2643318996</v>
      </c>
      <c r="AD10" s="24">
        <f>AD8*3</f>
        <v>5063388.2356109992</v>
      </c>
      <c r="AE10" s="24">
        <f>(AE8-D8-D9)*3+(D8+D9)</f>
        <v>2501747.9350029998</v>
      </c>
      <c r="AF10" s="24">
        <f>(AF8-D8-D9)*3+(D8+D9)</f>
        <v>2022316.8522819998</v>
      </c>
      <c r="AG10" s="30">
        <f>SUM(AD10:AE10)</f>
        <v>7565136.1706139985</v>
      </c>
      <c r="AH10" s="30">
        <f>AD10+AF10</f>
        <v>7085705.0878929989</v>
      </c>
    </row>
    <row r="11" spans="2:35" ht="15" thickBot="1">
      <c r="B11" s="41" t="s">
        <v>15</v>
      </c>
      <c r="C11" s="41">
        <v>0</v>
      </c>
      <c r="D11" s="42">
        <f>D4*C11/100</f>
        <v>0</v>
      </c>
      <c r="E11" s="5"/>
      <c r="F11" s="6"/>
      <c r="G11" s="25" t="s">
        <v>6</v>
      </c>
      <c r="H11" s="19"/>
      <c r="I11" s="19"/>
      <c r="J11" s="20">
        <f>J8*4</f>
        <v>2700473.7256592</v>
      </c>
      <c r="K11" s="20">
        <f>(K8-D8-D9)*4+(D8+D9)</f>
        <v>3135730.5367729999</v>
      </c>
      <c r="L11" s="20">
        <f>(L8-D8-D9)*4+(D8+D9)</f>
        <v>2496489.0931449994</v>
      </c>
      <c r="M11" s="26">
        <f>SUM(J11:K11)</f>
        <v>5836204.2624321999</v>
      </c>
      <c r="N11" s="26">
        <f>J11+L11</f>
        <v>5196962.8188041989</v>
      </c>
      <c r="O11" s="21">
        <f>O8*4</f>
        <v>3375592.1570739998</v>
      </c>
      <c r="P11" s="21">
        <f>(P8-D8-D9)*4+(D8+D9)</f>
        <v>3135730.5367729999</v>
      </c>
      <c r="Q11" s="21">
        <f>(Q8-D8-D9)*4+(D8+D9)</f>
        <v>2496489.0931449994</v>
      </c>
      <c r="R11" s="27">
        <f>SUM(O11:P11)</f>
        <v>6511322.6938469997</v>
      </c>
      <c r="S11" s="27">
        <f>O11+Q11</f>
        <v>5872081.2502189986</v>
      </c>
      <c r="T11" s="22">
        <f>T8*4</f>
        <v>4725829.0199036002</v>
      </c>
      <c r="U11" s="22">
        <f>(U8-D8-D9)*4+(D8+D9)</f>
        <v>3135730.5367729999</v>
      </c>
      <c r="V11" s="22">
        <f>(V8-D8-D9)*4+(D8+D9)</f>
        <v>2496489.0931449994</v>
      </c>
      <c r="W11" s="28">
        <f>SUM(T11:U11)</f>
        <v>7861559.5566766001</v>
      </c>
      <c r="X11" s="28">
        <f>T11+V11</f>
        <v>7222318.1130486</v>
      </c>
      <c r="Y11" s="23">
        <f>Y8*4</f>
        <v>6076065.8827331997</v>
      </c>
      <c r="Z11" s="23">
        <f>(Z8-D8-D9)*4+(D8+D9)</f>
        <v>3135730.5367729999</v>
      </c>
      <c r="AA11" s="23">
        <f>(AA8-D8-D9)*4+(D8+D9)</f>
        <v>2496489.0931449994</v>
      </c>
      <c r="AB11" s="29">
        <f>SUM(Y11:Z11)</f>
        <v>9211796.4195061997</v>
      </c>
      <c r="AC11" s="29">
        <f>Y11+AA11</f>
        <v>8572554.9758781996</v>
      </c>
      <c r="AD11" s="24">
        <f>AD8*4</f>
        <v>6751184.3141479995</v>
      </c>
      <c r="AE11" s="24">
        <f>(AE8-D8-D9)*4+(D8+D9)</f>
        <v>3135730.5367729999</v>
      </c>
      <c r="AF11" s="24">
        <f>(AF8-D8-D9)*4+(D8+D9)</f>
        <v>2496489.0931449994</v>
      </c>
      <c r="AG11" s="30">
        <f>SUM(AD11:AE11)</f>
        <v>9886914.8509209994</v>
      </c>
      <c r="AH11" s="30">
        <f>AD11+AF11</f>
        <v>9247673.4072929993</v>
      </c>
    </row>
    <row r="12" spans="2:35" ht="15" thickBot="1">
      <c r="B12" s="41" t="s">
        <v>16</v>
      </c>
      <c r="C12" s="41">
        <v>0.56999999999999995</v>
      </c>
      <c r="D12" s="42">
        <f>D4*C12/100</f>
        <v>16652.999216999997</v>
      </c>
      <c r="E12" s="5"/>
      <c r="F12" s="5"/>
      <c r="G12" s="25" t="s">
        <v>7</v>
      </c>
      <c r="H12" s="19"/>
      <c r="I12" s="19"/>
      <c r="J12" s="20">
        <f>J8*5</f>
        <v>3375592.1570739998</v>
      </c>
      <c r="K12" s="20">
        <f>(K8-D8-D9)*5+(D8+D9)</f>
        <v>3769713.138543</v>
      </c>
      <c r="L12" s="20">
        <f>(L8-D8-D9)*5+(D8+D9)</f>
        <v>2970661.3340079994</v>
      </c>
      <c r="M12" s="26">
        <f>SUM(J12:K12)</f>
        <v>7145305.2956169993</v>
      </c>
      <c r="N12" s="26">
        <f>J12+L12</f>
        <v>6346253.4910819996</v>
      </c>
      <c r="O12" s="21">
        <f>O8*5</f>
        <v>4219490.1963424999</v>
      </c>
      <c r="P12" s="21">
        <f>(P8-D8-D9)*5+(D8+D9)</f>
        <v>3769713.138543</v>
      </c>
      <c r="Q12" s="21">
        <f>(Q8-D8-D9)*5+(D8+D9)</f>
        <v>2970661.3340079994</v>
      </c>
      <c r="R12" s="27">
        <f>SUM(O12:P12)</f>
        <v>7989203.3348855004</v>
      </c>
      <c r="S12" s="27">
        <f>O12+Q12</f>
        <v>7190151.5303504989</v>
      </c>
      <c r="T12" s="22">
        <f>T8*5</f>
        <v>5907286.2748795003</v>
      </c>
      <c r="U12" s="22">
        <f>(U8-D8-D9)*5+(D8+D9)</f>
        <v>3769713.138543</v>
      </c>
      <c r="V12" s="22">
        <f>(V8-D8-D9)*5+(D8+D9)</f>
        <v>2970661.3340079994</v>
      </c>
      <c r="W12" s="28">
        <f>SUM(T12:U12)</f>
        <v>9676999.4134225007</v>
      </c>
      <c r="X12" s="28">
        <f>T12+V12</f>
        <v>8877947.6088874992</v>
      </c>
      <c r="Y12" s="23">
        <f>Y8*5</f>
        <v>7595082.3534164997</v>
      </c>
      <c r="Z12" s="23">
        <f>(Z8-D8-D9)*5+(D8+D9)</f>
        <v>3769713.138543</v>
      </c>
      <c r="AA12" s="23">
        <f>(AA8-D8-D9)*5+(D8+D9)</f>
        <v>2970661.3340079994</v>
      </c>
      <c r="AB12" s="29">
        <f>SUM(Y12:Z12)</f>
        <v>11364795.491959499</v>
      </c>
      <c r="AC12" s="29">
        <f>Y12+AA12</f>
        <v>10565743.6874245</v>
      </c>
      <c r="AD12" s="24">
        <f>AD8*5</f>
        <v>8438980.3926849999</v>
      </c>
      <c r="AE12" s="24">
        <f>(AE8-D8-D9)*5+(D8+D9)</f>
        <v>3769713.138543</v>
      </c>
      <c r="AF12" s="24">
        <f>(AF8-D8-D9)*5+(D8+D9)</f>
        <v>2970661.3340079994</v>
      </c>
      <c r="AG12" s="30">
        <f>SUM(AD12:AE12)</f>
        <v>12208693.531228</v>
      </c>
      <c r="AH12" s="30">
        <f>AD12+AF12</f>
        <v>11409641.726692999</v>
      </c>
    </row>
    <row r="13" spans="2:35" ht="15" thickBot="1">
      <c r="B13" s="43" t="s">
        <v>17</v>
      </c>
      <c r="C13" s="43">
        <v>2.12</v>
      </c>
      <c r="D13" s="44">
        <f>D4*C13/100</f>
        <v>61937.470772000001</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1.54</v>
      </c>
      <c r="D14" s="42">
        <f>D4*C14/100</f>
        <v>44992.313673999997</v>
      </c>
      <c r="E14" s="8"/>
      <c r="F14" s="9"/>
    </row>
    <row r="15" spans="2:35" ht="15.75" thickBot="1">
      <c r="B15" s="43" t="s">
        <v>19</v>
      </c>
      <c r="C15" s="43">
        <v>48.17</v>
      </c>
      <c r="D15" s="44">
        <f>D4*C15/100</f>
        <v>1407324.512777</v>
      </c>
      <c r="E15" s="8"/>
      <c r="F15" s="9"/>
      <c r="G15" t="s">
        <v>67</v>
      </c>
      <c r="M15" s="32"/>
      <c r="N15" s="32"/>
      <c r="O15" s="32"/>
    </row>
    <row r="16" spans="2:35" ht="15.75" thickBot="1">
      <c r="B16" s="43" t="s">
        <v>20</v>
      </c>
      <c r="C16" s="43">
        <v>1.95</v>
      </c>
      <c r="D16" s="44">
        <f>D4*C16/100</f>
        <v>56970.786794999993</v>
      </c>
      <c r="E16" s="8"/>
      <c r="F16" s="9"/>
      <c r="G16" t="s">
        <v>71</v>
      </c>
    </row>
    <row r="17" spans="2:32" ht="15.75" thickBot="1">
      <c r="B17" s="45" t="s">
        <v>21</v>
      </c>
      <c r="C17" s="45">
        <v>0.03</v>
      </c>
      <c r="D17" s="46">
        <f>D4*C17/100</f>
        <v>876.47364300000004</v>
      </c>
      <c r="E17" s="8"/>
      <c r="F17" s="9"/>
      <c r="G17" t="s">
        <v>84</v>
      </c>
    </row>
    <row r="18" spans="2:32" ht="15.75" thickBot="1">
      <c r="B18" s="45" t="s">
        <v>60</v>
      </c>
      <c r="C18" s="45">
        <v>0</v>
      </c>
      <c r="D18" s="46">
        <f>D4*C18/100</f>
        <v>0</v>
      </c>
      <c r="E18" s="8"/>
      <c r="F18" s="9"/>
      <c r="G18" s="31" t="s">
        <v>68</v>
      </c>
      <c r="H18" s="31"/>
      <c r="I18" s="31"/>
      <c r="J18" s="31"/>
      <c r="AA18" s="37"/>
      <c r="AB18" s="37"/>
      <c r="AC18" s="37"/>
      <c r="AD18" s="37"/>
      <c r="AE18" s="37"/>
      <c r="AF18" s="37"/>
    </row>
    <row r="19" spans="2:32" ht="15.75" thickBot="1">
      <c r="B19" s="45" t="s">
        <v>23</v>
      </c>
      <c r="C19" s="45">
        <v>2.8</v>
      </c>
      <c r="D19" s="46">
        <f>D4*C19/100</f>
        <v>81804.206680000003</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0.68</v>
      </c>
      <c r="D20" s="46">
        <f>D4*C20/100</f>
        <v>19866.735908000002</v>
      </c>
      <c r="E20" s="8"/>
      <c r="F20" s="9"/>
      <c r="G20" t="s">
        <v>47</v>
      </c>
      <c r="P20" s="37"/>
      <c r="Q20" s="37"/>
      <c r="R20" s="37"/>
      <c r="S20" s="37"/>
      <c r="T20" s="37"/>
      <c r="U20" s="37"/>
      <c r="V20" s="37"/>
      <c r="W20" s="37"/>
      <c r="X20" s="37"/>
      <c r="Y20" s="37"/>
      <c r="Z20" s="37"/>
    </row>
    <row r="21" spans="2:32" ht="15.75" thickBot="1">
      <c r="B21" s="45" t="s">
        <v>25</v>
      </c>
      <c r="C21" s="45">
        <v>4.4800000000000004</v>
      </c>
      <c r="D21" s="46">
        <f>D4*C21/100</f>
        <v>130886.73068800003</v>
      </c>
      <c r="E21" s="8"/>
      <c r="F21" s="9"/>
      <c r="G21" t="s">
        <v>70</v>
      </c>
    </row>
    <row r="22" spans="2:32" ht="15" thickBot="1">
      <c r="B22" s="45" t="s">
        <v>26</v>
      </c>
      <c r="C22" s="45">
        <v>7.04</v>
      </c>
      <c r="D22" s="46">
        <f>D4*C22/100</f>
        <v>205679.148224</v>
      </c>
      <c r="E22" s="8"/>
      <c r="F22" s="9"/>
    </row>
    <row r="23" spans="2:32" ht="15" thickBot="1">
      <c r="B23" s="41" t="s">
        <v>27</v>
      </c>
      <c r="C23" s="47">
        <v>0.67</v>
      </c>
      <c r="D23" s="42">
        <f>D4*C23/100</f>
        <v>19574.578027</v>
      </c>
      <c r="E23" s="8"/>
      <c r="F23" s="9"/>
    </row>
    <row r="24" spans="2:32" ht="15" thickBot="1">
      <c r="B24" s="43" t="s">
        <v>28</v>
      </c>
      <c r="C24" s="43">
        <v>5.28</v>
      </c>
      <c r="D24" s="44">
        <f>D4*C24/100</f>
        <v>154259.361168</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0.5</v>
      </c>
      <c r="D27" s="46">
        <f>D4*C27/100</f>
        <v>14607.894050000001</v>
      </c>
      <c r="E27" s="8"/>
      <c r="F27" s="9"/>
    </row>
    <row r="28" spans="2:32" ht="15" thickBot="1">
      <c r="B28" s="45" t="s">
        <v>32</v>
      </c>
      <c r="C28" s="45">
        <v>0.88</v>
      </c>
      <c r="D28" s="46">
        <f>D4*C28/100</f>
        <v>25709.893528000001</v>
      </c>
      <c r="E28" s="81"/>
      <c r="F28" s="82"/>
      <c r="G28" s="36"/>
      <c r="H28" s="36"/>
      <c r="I28" s="36"/>
    </row>
    <row r="29" spans="2:32" ht="15" thickBot="1">
      <c r="B29" s="41" t="s">
        <v>33</v>
      </c>
      <c r="C29" s="47">
        <v>0.68</v>
      </c>
      <c r="D29" s="42">
        <f>D4*C29/100</f>
        <v>19866.735908000002</v>
      </c>
      <c r="E29" s="81"/>
      <c r="F29" s="83"/>
      <c r="G29" s="36"/>
      <c r="H29" s="36"/>
      <c r="I29" s="36"/>
    </row>
    <row r="30" spans="2:32" ht="15" thickBot="1">
      <c r="B30" s="41" t="s">
        <v>34</v>
      </c>
      <c r="C30" s="47">
        <v>1.74</v>
      </c>
      <c r="D30" s="42">
        <f>D4*C30/100</f>
        <v>50835.471294000003</v>
      </c>
      <c r="E30" s="81"/>
      <c r="F30" s="84"/>
      <c r="G30" s="36"/>
      <c r="H30" s="36"/>
      <c r="I30" s="36"/>
    </row>
    <row r="31" spans="2:32" ht="15" thickBot="1">
      <c r="B31" s="43" t="s">
        <v>35</v>
      </c>
      <c r="C31" s="43">
        <v>0.25</v>
      </c>
      <c r="D31" s="44">
        <f>D4*C31/100</f>
        <v>7303.9470250000004</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100.00000000000001</v>
      </c>
      <c r="D33" s="48">
        <f t="shared" si="0"/>
        <v>2921578.8099999991</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1687796.0785369999</v>
      </c>
      <c r="E36" s="85"/>
      <c r="F36" s="36"/>
      <c r="G36" s="36"/>
      <c r="H36" s="36"/>
      <c r="I36" s="36"/>
    </row>
    <row r="37" spans="2:9" ht="15" thickBot="1">
      <c r="B37" s="41" t="s">
        <v>40</v>
      </c>
      <c r="C37" s="41"/>
      <c r="D37" s="42">
        <f>D8+D9+D10+D11+D12+D14+D17+D18+D19+D20+D21+D22+D23+D25+D26+D27+D28+D29+D30</f>
        <v>1233782.7314629999</v>
      </c>
      <c r="E37" s="85"/>
      <c r="F37" s="36"/>
      <c r="G37" s="36"/>
      <c r="H37" s="36"/>
      <c r="I37" s="36"/>
    </row>
    <row r="38" spans="2:9" ht="15.75" thickBot="1">
      <c r="B38" s="41" t="s">
        <v>8</v>
      </c>
      <c r="C38" s="41"/>
      <c r="D38" s="48">
        <f>SUM(D36:D37)</f>
        <v>2921578.8099999996</v>
      </c>
      <c r="E38" s="86"/>
      <c r="F38" s="36"/>
      <c r="G38" s="36"/>
      <c r="H38" s="36"/>
      <c r="I38" s="36"/>
    </row>
    <row r="39" spans="2:9" ht="15.75" thickBot="1">
      <c r="B39" s="41"/>
      <c r="C39" s="41"/>
      <c r="D39" s="48"/>
      <c r="E39" s="86"/>
      <c r="F39" s="36"/>
      <c r="G39" s="36"/>
      <c r="H39" s="36"/>
      <c r="I39" s="36"/>
    </row>
    <row r="40" spans="2:9" ht="15.75" thickBot="1">
      <c r="B40" s="41"/>
      <c r="C40" s="41"/>
      <c r="D40" s="48"/>
      <c r="E40" s="86"/>
      <c r="F40" s="36"/>
      <c r="G40" s="36"/>
      <c r="H40" s="36"/>
      <c r="I40" s="36"/>
    </row>
    <row r="41" spans="2:9" ht="15.75" thickBot="1">
      <c r="B41" s="41"/>
      <c r="C41" s="48" t="s">
        <v>64</v>
      </c>
      <c r="D41" s="48" t="s">
        <v>65</v>
      </c>
      <c r="E41" s="86"/>
      <c r="F41" s="87"/>
      <c r="G41" s="36"/>
      <c r="H41" s="36"/>
      <c r="I41" s="36"/>
    </row>
    <row r="42" spans="2:9" ht="29.25" thickBot="1">
      <c r="B42" s="58" t="s">
        <v>59</v>
      </c>
      <c r="C42" s="105">
        <f>D42/D33*100</f>
        <v>57.77000000000001</v>
      </c>
      <c r="D42" s="111">
        <f>D13+D15+D16+D24+D31</f>
        <v>1687796.0785369999</v>
      </c>
      <c r="E42" s="86"/>
      <c r="F42" s="88"/>
      <c r="G42" s="36"/>
      <c r="H42" s="89"/>
      <c r="I42" s="36"/>
    </row>
    <row r="43" spans="2:9" ht="15.75" thickBot="1">
      <c r="B43" s="59" t="s">
        <v>61</v>
      </c>
      <c r="C43" s="112">
        <f>D43/D33*100</f>
        <v>16.410000000000004</v>
      </c>
      <c r="D43" s="113">
        <f>D17+D18+D19+D20+D21+D22+D25+D26+D27+D28</f>
        <v>479431.08272100001</v>
      </c>
      <c r="E43" s="86"/>
      <c r="F43" s="88"/>
      <c r="G43" s="36"/>
      <c r="H43" s="89"/>
      <c r="I43" s="36"/>
    </row>
    <row r="44" spans="2:9" ht="15.75" thickBot="1">
      <c r="B44" s="52" t="s">
        <v>62</v>
      </c>
      <c r="C44" s="114">
        <f>D44/D33*100</f>
        <v>25.820000000000011</v>
      </c>
      <c r="D44" s="115">
        <f>D12+D14+D23+D29+D30+D8+D9+D10+D11</f>
        <v>754351.64874199999</v>
      </c>
      <c r="E44" s="86"/>
      <c r="F44" s="88"/>
      <c r="G44" s="36"/>
      <c r="H44" s="89"/>
      <c r="I44" s="36"/>
    </row>
    <row r="45" spans="2:9" ht="15.75" thickTop="1">
      <c r="C45">
        <f t="shared" ref="C45:D45" si="1">SUM(C42:C44)</f>
        <v>100.00000000000001</v>
      </c>
      <c r="D45" s="10">
        <f t="shared" si="1"/>
        <v>2921578.81</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A31" workbookViewId="0">
      <selection activeCell="D62" sqref="D62"/>
    </sheetView>
  </sheetViews>
  <sheetFormatPr defaultRowHeight="14.25"/>
  <cols>
    <col min="2" max="2" width="36.375" customWidth="1"/>
    <col min="4" max="4" width="11.875" customWidth="1"/>
  </cols>
  <sheetData>
    <row r="2" spans="2:35">
      <c r="B2" t="s">
        <v>131</v>
      </c>
    </row>
    <row r="3" spans="2:35" ht="15.75" thickBot="1">
      <c r="B3" s="31" t="s">
        <v>10</v>
      </c>
      <c r="C3" s="4"/>
    </row>
    <row r="4" spans="2:35" ht="16.5" thickTop="1" thickBot="1">
      <c r="B4" s="38" t="s">
        <v>9</v>
      </c>
      <c r="C4" s="39">
        <v>1</v>
      </c>
      <c r="D4" s="40">
        <v>2858773.3</v>
      </c>
      <c r="E4" s="10"/>
      <c r="F4" s="6"/>
    </row>
    <row r="5" spans="2:35" ht="15" thickBot="1">
      <c r="B5" s="41" t="s">
        <v>12</v>
      </c>
      <c r="C5" s="41"/>
      <c r="D5" s="42"/>
      <c r="E5" s="5"/>
      <c r="F5" s="6"/>
      <c r="G5" t="s">
        <v>132</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2.17</v>
      </c>
      <c r="D8" s="75">
        <f>D4*C8/100</f>
        <v>62035.38061</v>
      </c>
      <c r="E8" s="5"/>
      <c r="F8" s="6"/>
      <c r="G8" s="18"/>
      <c r="H8" s="19">
        <f>D36</f>
        <v>2193250.8757600002</v>
      </c>
      <c r="I8" s="19">
        <f>H8/5</f>
        <v>438650.17515200004</v>
      </c>
      <c r="J8" s="20">
        <f>I8*2</f>
        <v>877300.35030400008</v>
      </c>
      <c r="K8" s="20">
        <f>D37</f>
        <v>665522.42423999996</v>
      </c>
      <c r="L8" s="20">
        <f>(D43/1.5)+D44</f>
        <v>512959.22246333328</v>
      </c>
      <c r="M8" s="26">
        <f>SUM(J8:K8)</f>
        <v>1542822.7745440002</v>
      </c>
      <c r="N8" s="26">
        <f>J8+L8</f>
        <v>1390259.5727673334</v>
      </c>
      <c r="O8" s="21">
        <f>I8*2.5</f>
        <v>1096625.4378800001</v>
      </c>
      <c r="P8" s="21">
        <f>D37</f>
        <v>665522.42423999996</v>
      </c>
      <c r="Q8" s="21">
        <f>(D43/1.5)+D44</f>
        <v>512959.22246333328</v>
      </c>
      <c r="R8" s="27">
        <f>SUM(O8:P8)</f>
        <v>1762147.8621200002</v>
      </c>
      <c r="S8" s="27">
        <f>O8+Q8</f>
        <v>1609584.6603433334</v>
      </c>
      <c r="T8" s="22">
        <f>I8*3.5</f>
        <v>1535275.6130320001</v>
      </c>
      <c r="U8" s="22">
        <f>D37</f>
        <v>665522.42423999996</v>
      </c>
      <c r="V8" s="22">
        <f>(D43/1.5)+D44</f>
        <v>512959.22246333328</v>
      </c>
      <c r="W8" s="28">
        <f>SUM(T8:U8)</f>
        <v>2200798.0372720002</v>
      </c>
      <c r="X8" s="28">
        <f>T8+V8</f>
        <v>2048234.8354953334</v>
      </c>
      <c r="Y8" s="23">
        <f>I8*4.5</f>
        <v>1973925.7881840002</v>
      </c>
      <c r="Z8" s="23">
        <f>D37</f>
        <v>665522.42423999996</v>
      </c>
      <c r="AA8" s="23">
        <f>(D43/1.5)+D44</f>
        <v>512959.22246333328</v>
      </c>
      <c r="AB8" s="29">
        <f>SUM(Y8:Z8)</f>
        <v>2639448.2124240003</v>
      </c>
      <c r="AC8" s="29">
        <f>Y8+AA8</f>
        <v>2486885.0106473332</v>
      </c>
      <c r="AD8" s="24">
        <f>I8*5</f>
        <v>2193250.8757600002</v>
      </c>
      <c r="AE8" s="24">
        <f>D37</f>
        <v>665522.42423999996</v>
      </c>
      <c r="AF8" s="24">
        <f>(D43/1.5)+D44</f>
        <v>512959.22246333328</v>
      </c>
      <c r="AG8" s="57">
        <f>SUM(AD8:AE8)</f>
        <v>2858773.3000000003</v>
      </c>
      <c r="AH8" s="30">
        <f>AD8+AF8</f>
        <v>2706210.0982233332</v>
      </c>
      <c r="AI8">
        <f>AH8/AG8*100-100</f>
        <v>-5.3366666666666731</v>
      </c>
    </row>
    <row r="9" spans="2:35" ht="15" thickBot="1">
      <c r="B9" s="73" t="s">
        <v>13</v>
      </c>
      <c r="C9" s="73">
        <v>7.0000000000000007E-2</v>
      </c>
      <c r="D9" s="75">
        <f>D4*C9/100</f>
        <v>2001.14131</v>
      </c>
      <c r="E9" s="5"/>
      <c r="F9" s="6"/>
      <c r="G9" s="25" t="s">
        <v>4</v>
      </c>
      <c r="H9" s="19"/>
      <c r="I9" s="19"/>
      <c r="J9" s="20">
        <f>J8*2</f>
        <v>1754600.7006080002</v>
      </c>
      <c r="K9" s="20">
        <f>(K8-D8-D9)*2+(D8+D9)</f>
        <v>1267008.32656</v>
      </c>
      <c r="L9" s="20">
        <f>(L8-D8-D9)*2+(D8+D9)</f>
        <v>961881.92300666659</v>
      </c>
      <c r="M9" s="26">
        <f>SUM(J9:K9)</f>
        <v>3021609.0271680001</v>
      </c>
      <c r="N9" s="26">
        <f>J9+L9</f>
        <v>2716482.623614667</v>
      </c>
      <c r="O9" s="21">
        <f>O8*2</f>
        <v>2193250.8757600002</v>
      </c>
      <c r="P9" s="21">
        <f>(P8-D8-D9)*2+(D8+D9)</f>
        <v>1267008.32656</v>
      </c>
      <c r="Q9" s="21">
        <f>(Q8-D8-D9)*2+(D8+D9)</f>
        <v>961881.92300666659</v>
      </c>
      <c r="R9" s="27">
        <f>SUM(O9:P9)</f>
        <v>3460259.2023200002</v>
      </c>
      <c r="S9" s="27">
        <f>O9+Q9</f>
        <v>3155132.798766667</v>
      </c>
      <c r="T9" s="22">
        <f>T8*2</f>
        <v>3070551.2260640003</v>
      </c>
      <c r="U9" s="22">
        <f>(U8-D8-D9)*2+(D8+D9)</f>
        <v>1267008.32656</v>
      </c>
      <c r="V9" s="22">
        <f>(V8-D8-D9)*2+(D8+D9)</f>
        <v>961881.92300666659</v>
      </c>
      <c r="W9" s="28">
        <f>SUM(T9:U9)</f>
        <v>4337559.5526240002</v>
      </c>
      <c r="X9" s="28">
        <f>T9+V9</f>
        <v>4032433.1490706671</v>
      </c>
      <c r="Y9" s="23">
        <f>Y8*2</f>
        <v>3947851.5763680004</v>
      </c>
      <c r="Z9" s="23">
        <f>(Z8-D8-D9)*2+(D8+D9)</f>
        <v>1267008.32656</v>
      </c>
      <c r="AA9" s="23">
        <f>(AA8-D8-D9)*2+(D8+D9)</f>
        <v>961881.92300666659</v>
      </c>
      <c r="AB9" s="29">
        <f>SUM(Y9:Z9)</f>
        <v>5214859.9029280003</v>
      </c>
      <c r="AC9" s="29">
        <f>Y9+AA9</f>
        <v>4909733.4993746672</v>
      </c>
      <c r="AD9" s="24">
        <f>AD8*2</f>
        <v>4386501.7515200004</v>
      </c>
      <c r="AE9" s="24">
        <f>(AE8-D8-D9)*2+(D8+D9)</f>
        <v>1267008.32656</v>
      </c>
      <c r="AF9" s="24">
        <f>(AF8-D8-D9)*2+(D8+D9)</f>
        <v>961881.92300666659</v>
      </c>
      <c r="AG9" s="30">
        <f>SUM(AD9:AE9)</f>
        <v>5653510.0780800004</v>
      </c>
      <c r="AH9" s="30">
        <f>AD9+AF9</f>
        <v>5348383.6745266672</v>
      </c>
    </row>
    <row r="10" spans="2:35" ht="15" thickBot="1">
      <c r="B10" s="41" t="s">
        <v>14</v>
      </c>
      <c r="C10" s="41">
        <v>0</v>
      </c>
      <c r="D10" s="42">
        <f>D4*C10/100</f>
        <v>0</v>
      </c>
      <c r="E10" s="5"/>
      <c r="F10" s="6"/>
      <c r="G10" s="25" t="s">
        <v>5</v>
      </c>
      <c r="H10" s="19"/>
      <c r="I10" s="19"/>
      <c r="J10" s="20">
        <f>J8*3</f>
        <v>2631901.0509120002</v>
      </c>
      <c r="K10" s="20">
        <f>(K8-D8-D9)*3+(D8+D9)</f>
        <v>1868494.2288800001</v>
      </c>
      <c r="L10" s="20">
        <f>(L8-D8-D9)*3+(D8+D9)</f>
        <v>1410804.6235499999</v>
      </c>
      <c r="M10" s="26">
        <f>SUM(J10:K10)</f>
        <v>4500395.2797920005</v>
      </c>
      <c r="N10" s="26">
        <f>J10+L10</f>
        <v>4042705.6744619999</v>
      </c>
      <c r="O10" s="21">
        <f>O8*3</f>
        <v>3289876.3136400003</v>
      </c>
      <c r="P10" s="21">
        <f>(P8-D8-D9)*3+(D8+D9)</f>
        <v>1868494.2288800001</v>
      </c>
      <c r="Q10" s="21">
        <f>(Q8-D8-D9)*3+(D8+D9)</f>
        <v>1410804.6235499999</v>
      </c>
      <c r="R10" s="27">
        <f>SUM(O10:P10)</f>
        <v>5158370.5425200006</v>
      </c>
      <c r="S10" s="27">
        <f>O10+Q10</f>
        <v>4700680.93719</v>
      </c>
      <c r="T10" s="22">
        <f>T8*3</f>
        <v>4605826.8390960004</v>
      </c>
      <c r="U10" s="22">
        <f>(U8-D8-D9)*3+(D8+D9)</f>
        <v>1868494.2288800001</v>
      </c>
      <c r="V10" s="22">
        <f>(V8-D8-D9)*3+(D8+D9)</f>
        <v>1410804.6235499999</v>
      </c>
      <c r="W10" s="28">
        <f>SUM(T10:U10)</f>
        <v>6474321.0679760007</v>
      </c>
      <c r="X10" s="28">
        <f>T10+V10</f>
        <v>6016631.4626460001</v>
      </c>
      <c r="Y10" s="23">
        <f>Y8*3</f>
        <v>5921777.3645520005</v>
      </c>
      <c r="Z10" s="23">
        <f>(Z8-D8-D9)*3+(D8+D9)</f>
        <v>1868494.2288800001</v>
      </c>
      <c r="AA10" s="23">
        <f>(AA8-D8-D9)*3+(D8+D9)</f>
        <v>1410804.6235499999</v>
      </c>
      <c r="AB10" s="29">
        <f>SUM(Y10:Z10)</f>
        <v>7790271.5934320008</v>
      </c>
      <c r="AC10" s="29">
        <f>Y10+AA10</f>
        <v>7332581.9881020002</v>
      </c>
      <c r="AD10" s="24">
        <f>AD8*3</f>
        <v>6579752.6272800006</v>
      </c>
      <c r="AE10" s="24">
        <f>(AE8-D8-D9)*3+(D8+D9)</f>
        <v>1868494.2288800001</v>
      </c>
      <c r="AF10" s="24">
        <f>(AF8-D8-D9)*3+(D8+D9)</f>
        <v>1410804.6235499999</v>
      </c>
      <c r="AG10" s="30">
        <f>SUM(AD10:AE10)</f>
        <v>8448246.85616</v>
      </c>
      <c r="AH10" s="30">
        <f>AD10+AF10</f>
        <v>7990557.2508300003</v>
      </c>
    </row>
    <row r="11" spans="2:35" ht="15" thickBot="1">
      <c r="B11" s="41" t="s">
        <v>15</v>
      </c>
      <c r="C11" s="41">
        <v>0</v>
      </c>
      <c r="D11" s="42">
        <f>D4*C11/100</f>
        <v>0</v>
      </c>
      <c r="E11" s="5"/>
      <c r="F11" s="6"/>
      <c r="G11" s="25" t="s">
        <v>6</v>
      </c>
      <c r="H11" s="19"/>
      <c r="I11" s="19"/>
      <c r="J11" s="20">
        <f>J8*4</f>
        <v>3509201.4012160003</v>
      </c>
      <c r="K11" s="20">
        <f>(K8-D8-D9)*4+(D8+D9)</f>
        <v>2469980.1312000002</v>
      </c>
      <c r="L11" s="20">
        <f>(L8-D8-D9)*4+(D8+D9)</f>
        <v>1859727.3240933332</v>
      </c>
      <c r="M11" s="26">
        <f>SUM(J11:K11)</f>
        <v>5979181.532416001</v>
      </c>
      <c r="N11" s="26">
        <f>J11+L11</f>
        <v>5368928.7253093338</v>
      </c>
      <c r="O11" s="21">
        <f>O8*4</f>
        <v>4386501.7515200004</v>
      </c>
      <c r="P11" s="21">
        <f>(P8-D8-D9)*4+(D8+D9)</f>
        <v>2469980.1312000002</v>
      </c>
      <c r="Q11" s="21">
        <f>(Q8-D8-D9)*4+(D8+D9)</f>
        <v>1859727.3240933332</v>
      </c>
      <c r="R11" s="27">
        <f>SUM(O11:P11)</f>
        <v>6856481.882720001</v>
      </c>
      <c r="S11" s="27">
        <f>O11+Q11</f>
        <v>6246229.0756133338</v>
      </c>
      <c r="T11" s="22">
        <f>T8*4</f>
        <v>6141102.4521280006</v>
      </c>
      <c r="U11" s="22">
        <f>(U8-D8-D9)*4+(D8+D9)</f>
        <v>2469980.1312000002</v>
      </c>
      <c r="V11" s="22">
        <f>(V8-D8-D9)*4+(D8+D9)</f>
        <v>1859727.3240933332</v>
      </c>
      <c r="W11" s="28">
        <f>SUM(T11:U11)</f>
        <v>8611082.5833280012</v>
      </c>
      <c r="X11" s="28">
        <f>T11+V11</f>
        <v>8000829.776221334</v>
      </c>
      <c r="Y11" s="23">
        <f>Y8*4</f>
        <v>7895703.1527360007</v>
      </c>
      <c r="Z11" s="23">
        <f>(Z8-D8-D9)*4+(D8+D9)</f>
        <v>2469980.1312000002</v>
      </c>
      <c r="AA11" s="23">
        <f>(AA8-D8-D9)*4+(D8+D9)</f>
        <v>1859727.3240933332</v>
      </c>
      <c r="AB11" s="29">
        <f>SUM(Y11:Z11)</f>
        <v>10365683.283936001</v>
      </c>
      <c r="AC11" s="29">
        <f>Y11+AA11</f>
        <v>9755430.4768293332</v>
      </c>
      <c r="AD11" s="24">
        <f>AD8*4</f>
        <v>8773003.5030400008</v>
      </c>
      <c r="AE11" s="24">
        <f>(AE8-D8-D9)*4+(D8+D9)</f>
        <v>2469980.1312000002</v>
      </c>
      <c r="AF11" s="24">
        <f>(AF8-D8-D9)*4+(D8+D9)</f>
        <v>1859727.3240933332</v>
      </c>
      <c r="AG11" s="30">
        <f>SUM(AD11:AE11)</f>
        <v>11242983.634240001</v>
      </c>
      <c r="AH11" s="30">
        <f>AD11+AF11</f>
        <v>10632730.827133333</v>
      </c>
    </row>
    <row r="12" spans="2:35" ht="15" thickBot="1">
      <c r="B12" s="41" t="s">
        <v>16</v>
      </c>
      <c r="C12" s="41">
        <v>0.23</v>
      </c>
      <c r="D12" s="42">
        <f>D4*C12/100</f>
        <v>6575.1785899999995</v>
      </c>
      <c r="E12" s="5"/>
      <c r="F12" s="5"/>
      <c r="G12" s="25" t="s">
        <v>7</v>
      </c>
      <c r="H12" s="19"/>
      <c r="I12" s="19"/>
      <c r="J12" s="20">
        <f>J8*5</f>
        <v>4386501.7515200004</v>
      </c>
      <c r="K12" s="20">
        <f>(K8-D8-D9)*5+(D8+D9)</f>
        <v>3071466.0335200001</v>
      </c>
      <c r="L12" s="20">
        <f>(L8-D8-D9)*5+(D8+D9)</f>
        <v>2308650.0246366668</v>
      </c>
      <c r="M12" s="26">
        <f>SUM(J12:K12)</f>
        <v>7457967.7850400005</v>
      </c>
      <c r="N12" s="26">
        <f>J12+L12</f>
        <v>6695151.7761566676</v>
      </c>
      <c r="O12" s="21">
        <f>O8*5</f>
        <v>5483127.1894000005</v>
      </c>
      <c r="P12" s="21">
        <f>(P8-D8-D9)*5+(D8+D9)</f>
        <v>3071466.0335200001</v>
      </c>
      <c r="Q12" s="21">
        <f>(Q8-D8-D9)*5+(D8+D9)</f>
        <v>2308650.0246366668</v>
      </c>
      <c r="R12" s="27">
        <f>SUM(O12:P12)</f>
        <v>8554593.2229200006</v>
      </c>
      <c r="S12" s="27">
        <f>O12+Q12</f>
        <v>7791777.2140366677</v>
      </c>
      <c r="T12" s="22">
        <f>T8*5</f>
        <v>7676378.0651600007</v>
      </c>
      <c r="U12" s="22">
        <f>(U8-D8-D9)*5+(D8+D9)</f>
        <v>3071466.0335200001</v>
      </c>
      <c r="V12" s="22">
        <f>(V8-D8-D9)*5+(D8+D9)</f>
        <v>2308650.0246366668</v>
      </c>
      <c r="W12" s="28">
        <f>SUM(T12:U12)</f>
        <v>10747844.098680001</v>
      </c>
      <c r="X12" s="28">
        <f>T12+V12</f>
        <v>9985028.0897966679</v>
      </c>
      <c r="Y12" s="23">
        <f>Y8*5</f>
        <v>9869628.9409200009</v>
      </c>
      <c r="Z12" s="23">
        <f>(Z8-D8-D9)*5+(D8+D9)</f>
        <v>3071466.0335200001</v>
      </c>
      <c r="AA12" s="23">
        <f>(AA8-D8-D9)*5+(D8+D9)</f>
        <v>2308650.0246366668</v>
      </c>
      <c r="AB12" s="29">
        <f>SUM(Y12:Z12)</f>
        <v>12941094.974440001</v>
      </c>
      <c r="AC12" s="29">
        <f>Y12+AA12</f>
        <v>12178278.965556668</v>
      </c>
      <c r="AD12" s="24">
        <f>AD8*5</f>
        <v>10966254.378800001</v>
      </c>
      <c r="AE12" s="24">
        <f>(AE8-D8-D9)*5+(D8+D9)</f>
        <v>3071466.0335200001</v>
      </c>
      <c r="AF12" s="24">
        <f>(AF8-D8-D9)*5+(D8+D9)</f>
        <v>2308650.0246366668</v>
      </c>
      <c r="AG12" s="30">
        <f>SUM(AD12:AE12)</f>
        <v>14037720.412320001</v>
      </c>
      <c r="AH12" s="30">
        <f>AD12+AF12</f>
        <v>13274904.403436668</v>
      </c>
    </row>
    <row r="13" spans="2:35" ht="15" thickBot="1">
      <c r="B13" s="43" t="s">
        <v>17</v>
      </c>
      <c r="C13" s="43">
        <v>2.25</v>
      </c>
      <c r="D13" s="44">
        <f>D4*C13/100</f>
        <v>64322.399249999995</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3.95</v>
      </c>
      <c r="D14" s="42">
        <f>D4*C14/100</f>
        <v>112921.54535</v>
      </c>
      <c r="E14" s="8"/>
      <c r="F14" s="9"/>
    </row>
    <row r="15" spans="2:35" ht="15.75" thickBot="1">
      <c r="B15" s="43" t="s">
        <v>19</v>
      </c>
      <c r="C15" s="43">
        <v>66.86</v>
      </c>
      <c r="D15" s="44">
        <f>D4*C15/100</f>
        <v>1911375.8283800001</v>
      </c>
      <c r="E15" s="8"/>
      <c r="F15" s="9"/>
      <c r="G15" t="s">
        <v>67</v>
      </c>
      <c r="M15" s="32"/>
      <c r="N15" s="32"/>
      <c r="O15" s="32"/>
    </row>
    <row r="16" spans="2:35" ht="15.75" thickBot="1">
      <c r="B16" s="43" t="s">
        <v>20</v>
      </c>
      <c r="C16" s="43">
        <v>2.2400000000000002</v>
      </c>
      <c r="D16" s="44">
        <f>D4*C16/100</f>
        <v>64036.521919999999</v>
      </c>
      <c r="E16" s="8"/>
      <c r="F16" s="9"/>
      <c r="G16" t="s">
        <v>71</v>
      </c>
    </row>
    <row r="17" spans="2:32" ht="15.75" thickBot="1">
      <c r="B17" s="45" t="s">
        <v>21</v>
      </c>
      <c r="C17" s="45">
        <v>3.18</v>
      </c>
      <c r="D17" s="46">
        <f>D4*C17/100</f>
        <v>90908.990940000003</v>
      </c>
      <c r="E17" s="8"/>
      <c r="F17" s="9"/>
      <c r="G17" t="s">
        <v>84</v>
      </c>
    </row>
    <row r="18" spans="2:32" ht="15.75" thickBot="1">
      <c r="B18" s="45" t="s">
        <v>60</v>
      </c>
      <c r="C18" s="45">
        <v>0.1</v>
      </c>
      <c r="D18" s="46">
        <f>D4*C18/100</f>
        <v>2858.7733000000003</v>
      </c>
      <c r="E18" s="8"/>
      <c r="F18" s="9"/>
      <c r="G18" s="31" t="s">
        <v>68</v>
      </c>
      <c r="H18" s="31"/>
      <c r="I18" s="31"/>
      <c r="J18" s="31"/>
      <c r="AA18" s="37"/>
      <c r="AB18" s="37"/>
      <c r="AC18" s="37"/>
      <c r="AD18" s="37"/>
      <c r="AE18" s="37"/>
      <c r="AF18" s="37"/>
    </row>
    <row r="19" spans="2:32" ht="15.75" thickBot="1">
      <c r="B19" s="45" t="s">
        <v>23</v>
      </c>
      <c r="C19" s="45">
        <v>5.29</v>
      </c>
      <c r="D19" s="46">
        <f>D4*C19/100</f>
        <v>151229.10756999999</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0.01</v>
      </c>
      <c r="D20" s="46">
        <f>D4*C20/100</f>
        <v>285.87733000000003</v>
      </c>
      <c r="E20" s="8"/>
      <c r="F20" s="9"/>
      <c r="G20" t="s">
        <v>47</v>
      </c>
      <c r="P20" s="37"/>
      <c r="Q20" s="37"/>
      <c r="R20" s="37"/>
      <c r="S20" s="37"/>
      <c r="T20" s="37"/>
      <c r="U20" s="37"/>
      <c r="V20" s="37"/>
      <c r="W20" s="37"/>
      <c r="X20" s="37"/>
      <c r="Y20" s="37"/>
      <c r="Z20" s="37"/>
    </row>
    <row r="21" spans="2:32" ht="15.75" thickBot="1">
      <c r="B21" s="45" t="s">
        <v>25</v>
      </c>
      <c r="C21" s="45">
        <v>0</v>
      </c>
      <c r="D21" s="46">
        <f>D4*C21/100</f>
        <v>0</v>
      </c>
      <c r="E21" s="8"/>
      <c r="F21" s="9"/>
      <c r="G21" t="s">
        <v>70</v>
      </c>
    </row>
    <row r="22" spans="2:32" ht="15" thickBot="1">
      <c r="B22" s="45" t="s">
        <v>26</v>
      </c>
      <c r="C22" s="45">
        <v>6.54</v>
      </c>
      <c r="D22" s="46">
        <f>D4*C22/100</f>
        <v>186963.77382</v>
      </c>
      <c r="E22" s="8"/>
      <c r="F22" s="9"/>
    </row>
    <row r="23" spans="2:32" ht="15" thickBot="1">
      <c r="B23" s="41" t="s">
        <v>27</v>
      </c>
      <c r="C23" s="47">
        <v>0.37</v>
      </c>
      <c r="D23" s="42">
        <f>D4*C23/100</f>
        <v>10577.461209999998</v>
      </c>
      <c r="E23" s="8"/>
      <c r="F23" s="9"/>
    </row>
    <row r="24" spans="2:32" ht="15" thickBot="1">
      <c r="B24" s="43" t="s">
        <v>28</v>
      </c>
      <c r="C24" s="43">
        <v>5.36</v>
      </c>
      <c r="D24" s="44">
        <f>D4*C24/100</f>
        <v>153230.24888</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0.4</v>
      </c>
      <c r="D27" s="46">
        <f>D4*C27/100</f>
        <v>11435.093200000001</v>
      </c>
      <c r="E27" s="8"/>
      <c r="F27" s="9"/>
    </row>
    <row r="28" spans="2:32" ht="15" thickBot="1">
      <c r="B28" s="45" t="s">
        <v>32</v>
      </c>
      <c r="C28" s="45">
        <v>0.49</v>
      </c>
      <c r="D28" s="46">
        <f>D4*C28/100</f>
        <v>14007.989169999999</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0.48</v>
      </c>
      <c r="D30" s="42">
        <f>D4*C30/100</f>
        <v>13722.11184</v>
      </c>
      <c r="E30" s="81"/>
      <c r="F30" s="84"/>
      <c r="G30" s="36"/>
      <c r="H30" s="36"/>
      <c r="I30" s="36"/>
    </row>
    <row r="31" spans="2:32" ht="15" thickBot="1">
      <c r="B31" s="43" t="s">
        <v>35</v>
      </c>
      <c r="C31" s="43">
        <v>0.01</v>
      </c>
      <c r="D31" s="44">
        <f>D4*C31/100</f>
        <v>285.87733000000003</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100.00000000000003</v>
      </c>
      <c r="D33" s="48">
        <f t="shared" si="0"/>
        <v>2858773.3000000003</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2193250.8757600002</v>
      </c>
      <c r="E36" s="85"/>
      <c r="F36" s="36"/>
      <c r="G36" s="36"/>
      <c r="H36" s="36"/>
      <c r="I36" s="36"/>
    </row>
    <row r="37" spans="2:9" ht="15" thickBot="1">
      <c r="B37" s="41" t="s">
        <v>40</v>
      </c>
      <c r="C37" s="41"/>
      <c r="D37" s="42">
        <f>D8+D9+D10+D11+D12+D14+D17+D18+D19+D20+D21+D22+D23+D25+D26+D27+D28+D29+D30</f>
        <v>665522.42423999996</v>
      </c>
      <c r="E37" s="85"/>
      <c r="F37" s="36"/>
      <c r="G37" s="36"/>
      <c r="H37" s="36"/>
      <c r="I37" s="36"/>
    </row>
    <row r="38" spans="2:9" ht="15.75" thickBot="1">
      <c r="B38" s="41" t="s">
        <v>8</v>
      </c>
      <c r="C38" s="41"/>
      <c r="D38" s="48">
        <f>SUM(D36:D37)</f>
        <v>2858773.3000000003</v>
      </c>
      <c r="E38" s="86"/>
      <c r="F38" s="36"/>
      <c r="G38" s="36"/>
      <c r="H38" s="36"/>
      <c r="I38" s="36"/>
    </row>
    <row r="39" spans="2:9" ht="15.75" thickBot="1">
      <c r="B39" s="41"/>
      <c r="C39" s="41"/>
      <c r="D39" s="48"/>
      <c r="E39" s="86"/>
      <c r="F39" s="36"/>
      <c r="G39" s="36"/>
      <c r="H39" s="36"/>
      <c r="I39" s="36"/>
    </row>
    <row r="40" spans="2:9" ht="15.75" thickBot="1">
      <c r="B40" s="41"/>
      <c r="C40" s="41"/>
      <c r="D40" s="48"/>
      <c r="E40" s="86"/>
      <c r="F40" s="36"/>
      <c r="G40" s="36"/>
      <c r="H40" s="36"/>
      <c r="I40" s="36"/>
    </row>
    <row r="41" spans="2:9" ht="15.75" thickBot="1">
      <c r="B41" s="41"/>
      <c r="C41" s="48" t="s">
        <v>64</v>
      </c>
      <c r="D41" s="48" t="s">
        <v>65</v>
      </c>
      <c r="E41" s="86"/>
      <c r="F41" s="87"/>
      <c r="G41" s="36"/>
      <c r="H41" s="36"/>
      <c r="I41" s="36"/>
    </row>
    <row r="42" spans="2:9" ht="29.25" thickBot="1">
      <c r="B42" s="58" t="s">
        <v>59</v>
      </c>
      <c r="C42" s="105">
        <f>D42/D33*100</f>
        <v>76.72</v>
      </c>
      <c r="D42" s="111">
        <f>D13+D15+D16+D24+D31</f>
        <v>2193250.8757600002</v>
      </c>
      <c r="E42" s="86"/>
      <c r="F42" s="88"/>
      <c r="G42" s="36"/>
      <c r="H42" s="89"/>
      <c r="I42" s="36"/>
    </row>
    <row r="43" spans="2:9" ht="15.75" thickBot="1">
      <c r="B43" s="59" t="s">
        <v>61</v>
      </c>
      <c r="C43" s="112">
        <f>D43/D33*100</f>
        <v>16.009999999999998</v>
      </c>
      <c r="D43" s="113">
        <f>D17+D18+D19+D20+D21+D22+D25+D26+D27+D28</f>
        <v>457689.60532999999</v>
      </c>
      <c r="E43" s="86"/>
      <c r="F43" s="88"/>
      <c r="G43" s="36"/>
      <c r="H43" s="89"/>
      <c r="I43" s="36"/>
    </row>
    <row r="44" spans="2:9" ht="15.75" thickBot="1">
      <c r="B44" s="52" t="s">
        <v>62</v>
      </c>
      <c r="C44" s="114">
        <f>D44/D33*100</f>
        <v>7.2699999999999987</v>
      </c>
      <c r="D44" s="115">
        <f>D12+D14+D23+D29+D30+D8+D9+D10+D11</f>
        <v>207832.81891</v>
      </c>
      <c r="E44" s="86"/>
      <c r="F44" s="88"/>
      <c r="G44" s="36"/>
      <c r="H44" s="89"/>
      <c r="I44" s="36"/>
    </row>
    <row r="45" spans="2:9" ht="15.75" thickTop="1">
      <c r="C45">
        <f t="shared" ref="C45:D45" si="1">SUM(C42:C44)</f>
        <v>99.999999999999986</v>
      </c>
      <c r="D45" s="10">
        <f t="shared" si="1"/>
        <v>2858773.3000000003</v>
      </c>
      <c r="E45" s="86"/>
      <c r="F45" s="88"/>
      <c r="G45" s="36"/>
      <c r="H45" s="89"/>
      <c r="I45" s="36"/>
    </row>
    <row r="46" spans="2:9" ht="15">
      <c r="D46" s="10"/>
      <c r="E46" s="10"/>
    </row>
    <row r="47" spans="2:9" ht="15">
      <c r="F47" s="10">
        <f>E45/D45*100</f>
        <v>0</v>
      </c>
    </row>
  </sheetData>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A22" workbookViewId="0">
      <selection activeCell="B80" sqref="B80"/>
    </sheetView>
  </sheetViews>
  <sheetFormatPr defaultRowHeight="14.25"/>
  <cols>
    <col min="2" max="2" width="35.75" customWidth="1"/>
    <col min="4" max="4" width="13" customWidth="1"/>
  </cols>
  <sheetData>
    <row r="2" spans="2:35">
      <c r="B2" t="s">
        <v>133</v>
      </c>
    </row>
    <row r="3" spans="2:35" ht="15.75" thickBot="1">
      <c r="B3" s="31" t="s">
        <v>10</v>
      </c>
      <c r="C3" s="4"/>
    </row>
    <row r="4" spans="2:35" ht="16.5" thickTop="1" thickBot="1">
      <c r="B4" s="38" t="s">
        <v>9</v>
      </c>
      <c r="C4" s="39">
        <v>1</v>
      </c>
      <c r="D4" s="40">
        <v>1289931.3799999999</v>
      </c>
      <c r="E4" s="10"/>
      <c r="F4" s="6"/>
    </row>
    <row r="5" spans="2:35" ht="15" thickBot="1">
      <c r="B5" s="41" t="s">
        <v>12</v>
      </c>
      <c r="C5" s="41"/>
      <c r="D5" s="42"/>
      <c r="E5" s="5"/>
      <c r="F5" s="6"/>
      <c r="G5" t="s">
        <v>134</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12.71</v>
      </c>
      <c r="D8" s="75">
        <f>D4*C8/100</f>
        <v>163950.27839799999</v>
      </c>
      <c r="E8" s="5"/>
      <c r="F8" s="6"/>
      <c r="G8" s="18"/>
      <c r="H8" s="19">
        <f>D36</f>
        <v>945003.72898800008</v>
      </c>
      <c r="I8" s="19">
        <f>H8/5</f>
        <v>189000.74579760002</v>
      </c>
      <c r="J8" s="20">
        <f>I8*2</f>
        <v>378001.49159520003</v>
      </c>
      <c r="K8" s="20">
        <f>D37</f>
        <v>344927.65101199993</v>
      </c>
      <c r="L8" s="20">
        <f>(D43/1.5)+D44</f>
        <v>312249.38938533334</v>
      </c>
      <c r="M8" s="26">
        <f>SUM(J8:K8)</f>
        <v>722929.14260719996</v>
      </c>
      <c r="N8" s="26">
        <f>J8+L8</f>
        <v>690250.88098053331</v>
      </c>
      <c r="O8" s="21">
        <f>I8*2.5</f>
        <v>472501.86449400004</v>
      </c>
      <c r="P8" s="21">
        <f>D37</f>
        <v>344927.65101199993</v>
      </c>
      <c r="Q8" s="21">
        <f>(D43/1.5)+D44</f>
        <v>312249.38938533334</v>
      </c>
      <c r="R8" s="27">
        <f>SUM(O8:P8)</f>
        <v>817429.51550600003</v>
      </c>
      <c r="S8" s="27">
        <f>O8+Q8</f>
        <v>784751.25387933338</v>
      </c>
      <c r="T8" s="22">
        <f>I8*3.5</f>
        <v>661502.61029159999</v>
      </c>
      <c r="U8" s="22">
        <f>D37</f>
        <v>344927.65101199993</v>
      </c>
      <c r="V8" s="22">
        <f>(D43/1.5)+D44</f>
        <v>312249.38938533334</v>
      </c>
      <c r="W8" s="28">
        <f>SUM(T8:U8)</f>
        <v>1006430.2613035999</v>
      </c>
      <c r="X8" s="28">
        <f>T8+V8</f>
        <v>973751.99967693328</v>
      </c>
      <c r="Y8" s="23">
        <f>I8*4.5</f>
        <v>850503.35608920013</v>
      </c>
      <c r="Z8" s="23">
        <f>D37</f>
        <v>344927.65101199993</v>
      </c>
      <c r="AA8" s="23">
        <f>(D43/1.5)+D44</f>
        <v>312249.38938533334</v>
      </c>
      <c r="AB8" s="29">
        <f>SUM(Y8:Z8)</f>
        <v>1195431.0071012001</v>
      </c>
      <c r="AC8" s="29">
        <f>Y8+AA8</f>
        <v>1162752.7454745334</v>
      </c>
      <c r="AD8" s="24">
        <f>I8*5</f>
        <v>945003.72898800008</v>
      </c>
      <c r="AE8" s="24">
        <f>D37</f>
        <v>344927.65101199993</v>
      </c>
      <c r="AF8" s="24">
        <f>(D43/1.5)+D44</f>
        <v>312249.38938533334</v>
      </c>
      <c r="AG8" s="57">
        <f>SUM(AD8:AE8)</f>
        <v>1289931.3799999999</v>
      </c>
      <c r="AH8" s="30">
        <f>AD8+AF8</f>
        <v>1257253.1183733335</v>
      </c>
      <c r="AI8">
        <f>AH8/AG8*100-100</f>
        <v>-2.533333333333303</v>
      </c>
    </row>
    <row r="9" spans="2:35" ht="15" thickBot="1">
      <c r="B9" s="73" t="s">
        <v>13</v>
      </c>
      <c r="C9" s="73">
        <v>0.21</v>
      </c>
      <c r="D9" s="75">
        <f>D4*C9/100</f>
        <v>2708.8558979999998</v>
      </c>
      <c r="E9" s="5"/>
      <c r="F9" s="6"/>
      <c r="G9" s="25" t="s">
        <v>4</v>
      </c>
      <c r="H9" s="19"/>
      <c r="I9" s="19"/>
      <c r="J9" s="20">
        <f>J8*2</f>
        <v>756002.98319040006</v>
      </c>
      <c r="K9" s="20">
        <f>(K8-D8-D9)*2+(D8+D9)</f>
        <v>523196.16772799985</v>
      </c>
      <c r="L9" s="20">
        <f>(L8-D8-D9)*2+(D8+D9)</f>
        <v>457839.64447466668</v>
      </c>
      <c r="M9" s="26">
        <f>SUM(J9:K9)</f>
        <v>1279199.1509183999</v>
      </c>
      <c r="N9" s="26">
        <f>J9+L9</f>
        <v>1213842.6276650666</v>
      </c>
      <c r="O9" s="21">
        <f>O8*2</f>
        <v>945003.72898800008</v>
      </c>
      <c r="P9" s="21">
        <f>(P8-D8-D9)*2+(D8+D9)</f>
        <v>523196.16772799985</v>
      </c>
      <c r="Q9" s="21">
        <f>(Q8-D8-D9)*2+(D8+D9)</f>
        <v>457839.64447466668</v>
      </c>
      <c r="R9" s="27">
        <f>SUM(O9:P9)</f>
        <v>1468199.896716</v>
      </c>
      <c r="S9" s="27">
        <f>O9+Q9</f>
        <v>1402843.3734626668</v>
      </c>
      <c r="T9" s="22">
        <f>T8*2</f>
        <v>1323005.2205832</v>
      </c>
      <c r="U9" s="22">
        <f>(U8-D8-D9)*2+(D8+D9)</f>
        <v>523196.16772799985</v>
      </c>
      <c r="V9" s="22">
        <f>(V8-D8-D9)*2+(D8+D9)</f>
        <v>457839.64447466668</v>
      </c>
      <c r="W9" s="28">
        <f>SUM(T9:U9)</f>
        <v>1846201.3883111998</v>
      </c>
      <c r="X9" s="28">
        <f>T9+V9</f>
        <v>1780844.8650578666</v>
      </c>
      <c r="Y9" s="23">
        <f>Y8*2</f>
        <v>1701006.7121784003</v>
      </c>
      <c r="Z9" s="23">
        <f>(Z8-D8-D9)*2+(D8+D9)</f>
        <v>523196.16772799985</v>
      </c>
      <c r="AA9" s="23">
        <f>(AA8-D8-D9)*2+(D8+D9)</f>
        <v>457839.64447466668</v>
      </c>
      <c r="AB9" s="29">
        <f>SUM(Y9:Z9)</f>
        <v>2224202.8799064001</v>
      </c>
      <c r="AC9" s="29">
        <f>Y9+AA9</f>
        <v>2158846.3566530668</v>
      </c>
      <c r="AD9" s="24">
        <f>AD8*2</f>
        <v>1890007.4579760002</v>
      </c>
      <c r="AE9" s="24">
        <f>(AE8-D8-D9)*2+(D8+D9)</f>
        <v>523196.16772799985</v>
      </c>
      <c r="AF9" s="24">
        <f>(AF8-D8-D9)*2+(D8+D9)</f>
        <v>457839.64447466668</v>
      </c>
      <c r="AG9" s="30">
        <f>SUM(AD9:AE9)</f>
        <v>2413203.6257039998</v>
      </c>
      <c r="AH9" s="30">
        <f>AD9+AF9</f>
        <v>2347847.1024506669</v>
      </c>
    </row>
    <row r="10" spans="2:35" ht="15" thickBot="1">
      <c r="B10" s="41" t="s">
        <v>14</v>
      </c>
      <c r="C10" s="41">
        <v>0.36</v>
      </c>
      <c r="D10" s="42">
        <f>D4*C10/100</f>
        <v>4643.7529679999998</v>
      </c>
      <c r="E10" s="5"/>
      <c r="F10" s="6"/>
      <c r="G10" s="25" t="s">
        <v>5</v>
      </c>
      <c r="H10" s="19"/>
      <c r="I10" s="19"/>
      <c r="J10" s="20">
        <f>J8*3</f>
        <v>1134004.4747856001</v>
      </c>
      <c r="K10" s="20">
        <f>(K8-D8-D9)*3+(D8+D9)</f>
        <v>701464.68444399978</v>
      </c>
      <c r="L10" s="20">
        <f>(L8-D8-D9)*3+(D8+D9)</f>
        <v>603429.89956400008</v>
      </c>
      <c r="M10" s="26">
        <f>SUM(J10:K10)</f>
        <v>1835469.1592295999</v>
      </c>
      <c r="N10" s="26">
        <f>J10+L10</f>
        <v>1737434.3743496002</v>
      </c>
      <c r="O10" s="21">
        <f>O8*3</f>
        <v>1417505.5934820001</v>
      </c>
      <c r="P10" s="21">
        <f>(P8-D8-D9)*3+(D8+D9)</f>
        <v>701464.68444399978</v>
      </c>
      <c r="Q10" s="21">
        <f>(Q8-D8-D9)*3+(D8+D9)</f>
        <v>603429.89956400008</v>
      </c>
      <c r="R10" s="27">
        <f>SUM(O10:P10)</f>
        <v>2118970.2779259998</v>
      </c>
      <c r="S10" s="27">
        <f>O10+Q10</f>
        <v>2020935.4930460001</v>
      </c>
      <c r="T10" s="22">
        <f>T8*3</f>
        <v>1984507.8308748</v>
      </c>
      <c r="U10" s="22">
        <f>(U8-D8-D9)*3+(D8+D9)</f>
        <v>701464.68444399978</v>
      </c>
      <c r="V10" s="22">
        <f>(V8-D8-D9)*3+(D8+D9)</f>
        <v>603429.89956400008</v>
      </c>
      <c r="W10" s="28">
        <f>SUM(T10:U10)</f>
        <v>2685972.5153187998</v>
      </c>
      <c r="X10" s="28">
        <f>T10+V10</f>
        <v>2587937.7304388001</v>
      </c>
      <c r="Y10" s="23">
        <f>Y8*3</f>
        <v>2551510.0682676006</v>
      </c>
      <c r="Z10" s="23">
        <f>(Z8-D8-D9)*3+(D8+D9)</f>
        <v>701464.68444399978</v>
      </c>
      <c r="AA10" s="23">
        <f>(AA8-D8-D9)*3+(D8+D9)</f>
        <v>603429.89956400008</v>
      </c>
      <c r="AB10" s="29">
        <f>SUM(Y10:Z10)</f>
        <v>3252974.7527116006</v>
      </c>
      <c r="AC10" s="29">
        <f>Y10+AA10</f>
        <v>3154939.9678316005</v>
      </c>
      <c r="AD10" s="24">
        <f>AD8*3</f>
        <v>2835011.1869640001</v>
      </c>
      <c r="AE10" s="24">
        <f>(AE8-D8-D9)*3+(D8+D9)</f>
        <v>701464.68444399978</v>
      </c>
      <c r="AF10" s="24">
        <f>(AF8-D8-D9)*3+(D8+D9)</f>
        <v>603429.89956400008</v>
      </c>
      <c r="AG10" s="30">
        <f>SUM(AD10:AE10)</f>
        <v>3536475.8714079997</v>
      </c>
      <c r="AH10" s="30">
        <f>AD10+AF10</f>
        <v>3438441.0865280004</v>
      </c>
    </row>
    <row r="11" spans="2:35" ht="15" thickBot="1">
      <c r="B11" s="41" t="s">
        <v>15</v>
      </c>
      <c r="C11" s="41">
        <v>0.02</v>
      </c>
      <c r="D11" s="42">
        <f>D4*C11/100</f>
        <v>257.98627599999998</v>
      </c>
      <c r="E11" s="5"/>
      <c r="F11" s="6"/>
      <c r="G11" s="25" t="s">
        <v>6</v>
      </c>
      <c r="H11" s="19"/>
      <c r="I11" s="19"/>
      <c r="J11" s="20">
        <f>J8*4</f>
        <v>1512005.9663808001</v>
      </c>
      <c r="K11" s="20">
        <f>(K8-D8-D9)*4+(D8+D9)</f>
        <v>879733.20115999971</v>
      </c>
      <c r="L11" s="20">
        <f>(L8-D8-D9)*4+(D8+D9)</f>
        <v>749020.15465333336</v>
      </c>
      <c r="M11" s="26">
        <f>SUM(J11:K11)</f>
        <v>2391739.1675407998</v>
      </c>
      <c r="N11" s="26">
        <f>J11+L11</f>
        <v>2261026.1210341332</v>
      </c>
      <c r="O11" s="21">
        <f>O8*4</f>
        <v>1890007.4579760002</v>
      </c>
      <c r="P11" s="21">
        <f>(P8-D8-D9)*4+(D8+D9)</f>
        <v>879733.20115999971</v>
      </c>
      <c r="Q11" s="21">
        <f>(Q8-D8-D9)*4+(D8+D9)</f>
        <v>749020.15465333336</v>
      </c>
      <c r="R11" s="27">
        <f>SUM(O11:P11)</f>
        <v>2769740.6591360001</v>
      </c>
      <c r="S11" s="27">
        <f>O11+Q11</f>
        <v>2639027.6126293335</v>
      </c>
      <c r="T11" s="22">
        <f>T8*4</f>
        <v>2646010.4411664</v>
      </c>
      <c r="U11" s="22">
        <f>(U8-D8-D9)*4+(D8+D9)</f>
        <v>879733.20115999971</v>
      </c>
      <c r="V11" s="22">
        <f>(V8-D8-D9)*4+(D8+D9)</f>
        <v>749020.15465333336</v>
      </c>
      <c r="W11" s="28">
        <f>SUM(T11:U11)</f>
        <v>3525743.6423263997</v>
      </c>
      <c r="X11" s="28">
        <f>T11+V11</f>
        <v>3395030.5958197331</v>
      </c>
      <c r="Y11" s="23">
        <f>Y8*4</f>
        <v>3402013.4243568005</v>
      </c>
      <c r="Z11" s="23">
        <f>(Z8-D8-D9)*4+(D8+D9)</f>
        <v>879733.20115999971</v>
      </c>
      <c r="AA11" s="23">
        <f>(AA8-D8-D9)*4+(D8+D9)</f>
        <v>749020.15465333336</v>
      </c>
      <c r="AB11" s="29">
        <f>SUM(Y11:Z11)</f>
        <v>4281746.6255168002</v>
      </c>
      <c r="AC11" s="29">
        <f>Y11+AA11</f>
        <v>4151033.5790101336</v>
      </c>
      <c r="AD11" s="24">
        <f>AD8*4</f>
        <v>3780014.9159520003</v>
      </c>
      <c r="AE11" s="24">
        <f>(AE8-D8-D9)*4+(D8+D9)</f>
        <v>879733.20115999971</v>
      </c>
      <c r="AF11" s="24">
        <f>(AF8-D8-D9)*4+(D8+D9)</f>
        <v>749020.15465333336</v>
      </c>
      <c r="AG11" s="30">
        <f>SUM(AD11:AE11)</f>
        <v>4659748.1171119995</v>
      </c>
      <c r="AH11" s="30">
        <f>AD11+AF11</f>
        <v>4529035.0706053339</v>
      </c>
    </row>
    <row r="12" spans="2:35" ht="15" thickBot="1">
      <c r="B12" s="41" t="s">
        <v>16</v>
      </c>
      <c r="C12" s="41">
        <v>0.67</v>
      </c>
      <c r="D12" s="42">
        <f>D4*C12/100</f>
        <v>8642.5402460000005</v>
      </c>
      <c r="E12" s="5"/>
      <c r="F12" s="5"/>
      <c r="G12" s="25" t="s">
        <v>7</v>
      </c>
      <c r="H12" s="19"/>
      <c r="I12" s="19"/>
      <c r="J12" s="20">
        <f>J8*5</f>
        <v>1890007.4579760002</v>
      </c>
      <c r="K12" s="20">
        <f>(K8-D8-D9)*5+(D8+D9)</f>
        <v>1058001.7178759996</v>
      </c>
      <c r="L12" s="20">
        <f>(L8-D8-D9)*5+(D8+D9)</f>
        <v>894610.40974266664</v>
      </c>
      <c r="M12" s="26">
        <f>SUM(J12:K12)</f>
        <v>2948009.1758519998</v>
      </c>
      <c r="N12" s="26">
        <f>J12+L12</f>
        <v>2784617.8677186668</v>
      </c>
      <c r="O12" s="21">
        <f>O8*5</f>
        <v>2362509.32247</v>
      </c>
      <c r="P12" s="21">
        <f>(P8-D8-D9)*5+(D8+D9)</f>
        <v>1058001.7178759996</v>
      </c>
      <c r="Q12" s="21">
        <f>(Q8-D8-D9)*5+(D8+D9)</f>
        <v>894610.40974266664</v>
      </c>
      <c r="R12" s="27">
        <f>SUM(O12:P12)</f>
        <v>3420511.0403459994</v>
      </c>
      <c r="S12" s="27">
        <f>O12+Q12</f>
        <v>3257119.7322126664</v>
      </c>
      <c r="T12" s="22">
        <f>T8*5</f>
        <v>3307513.0514580002</v>
      </c>
      <c r="U12" s="22">
        <f>(U8-D8-D9)*5+(D8+D9)</f>
        <v>1058001.7178759996</v>
      </c>
      <c r="V12" s="22">
        <f>(V8-D8-D9)*5+(D8+D9)</f>
        <v>894610.40974266664</v>
      </c>
      <c r="W12" s="28">
        <f>SUM(T12:U12)</f>
        <v>4365514.7693339996</v>
      </c>
      <c r="X12" s="28">
        <f>T12+V12</f>
        <v>4202123.4612006666</v>
      </c>
      <c r="Y12" s="23">
        <f>Y8*5</f>
        <v>4252516.7804460004</v>
      </c>
      <c r="Z12" s="23">
        <f>(Z8-D8-D9)*5+(D8+D9)</f>
        <v>1058001.7178759996</v>
      </c>
      <c r="AA12" s="23">
        <f>(AA8-D8-D9)*5+(D8+D9)</f>
        <v>894610.40974266664</v>
      </c>
      <c r="AB12" s="29">
        <f>SUM(Y12:Z12)</f>
        <v>5310518.4983219998</v>
      </c>
      <c r="AC12" s="29">
        <f>Y12+AA12</f>
        <v>5147127.1901886668</v>
      </c>
      <c r="AD12" s="24">
        <f>AD8*5</f>
        <v>4725018.64494</v>
      </c>
      <c r="AE12" s="24">
        <f>(AE8-D8-D9)*5+(D8+D9)</f>
        <v>1058001.7178759996</v>
      </c>
      <c r="AF12" s="24">
        <f>(AF8-D8-D9)*5+(D8+D9)</f>
        <v>894610.40974266664</v>
      </c>
      <c r="AG12" s="30">
        <f>SUM(AD12:AE12)</f>
        <v>5783020.3628159994</v>
      </c>
      <c r="AH12" s="30">
        <f>AD12+AF12</f>
        <v>5619629.0546826664</v>
      </c>
    </row>
    <row r="13" spans="2:35" ht="15" thickBot="1">
      <c r="B13" s="43" t="s">
        <v>17</v>
      </c>
      <c r="C13" s="43">
        <v>1.79</v>
      </c>
      <c r="D13" s="44">
        <f>D4*C13/100</f>
        <v>23089.771702000002</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2.46</v>
      </c>
      <c r="D14" s="42">
        <f>D4*C14/100</f>
        <v>31732.311947999999</v>
      </c>
      <c r="E14" s="8"/>
      <c r="F14" s="9"/>
    </row>
    <row r="15" spans="2:35" ht="15.75" thickBot="1">
      <c r="B15" s="43" t="s">
        <v>19</v>
      </c>
      <c r="C15" s="43">
        <v>66.900000000000006</v>
      </c>
      <c r="D15" s="44">
        <f>D4*C15/100</f>
        <v>862964.09321999992</v>
      </c>
      <c r="E15" s="8"/>
      <c r="F15" s="9"/>
      <c r="G15" t="s">
        <v>67</v>
      </c>
      <c r="M15" s="32"/>
      <c r="N15" s="32"/>
      <c r="O15" s="32"/>
    </row>
    <row r="16" spans="2:35" ht="15.75" thickBot="1">
      <c r="B16" s="43" t="s">
        <v>20</v>
      </c>
      <c r="C16" s="43">
        <v>3.02</v>
      </c>
      <c r="D16" s="44">
        <f>D4*C16/100</f>
        <v>38955.927675999999</v>
      </c>
      <c r="E16" s="8"/>
      <c r="F16" s="9"/>
      <c r="G16" t="s">
        <v>71</v>
      </c>
    </row>
    <row r="17" spans="2:32" ht="15.75" thickBot="1">
      <c r="B17" s="45" t="s">
        <v>21</v>
      </c>
      <c r="C17" s="45">
        <v>0.05</v>
      </c>
      <c r="D17" s="46">
        <f>D4*C17/100</f>
        <v>644.96569</v>
      </c>
      <c r="E17" s="8"/>
      <c r="F17" s="9"/>
      <c r="G17" t="s">
        <v>84</v>
      </c>
    </row>
    <row r="18" spans="2:32" ht="15.75" thickBot="1">
      <c r="B18" s="45" t="s">
        <v>60</v>
      </c>
      <c r="C18" s="45">
        <v>0</v>
      </c>
      <c r="D18" s="46">
        <f>D4*C18/100</f>
        <v>0</v>
      </c>
      <c r="E18" s="8"/>
      <c r="F18" s="9"/>
      <c r="G18" s="31" t="s">
        <v>68</v>
      </c>
      <c r="H18" s="31"/>
      <c r="I18" s="31"/>
      <c r="J18" s="31"/>
      <c r="AA18" s="37"/>
      <c r="AB18" s="37"/>
      <c r="AC18" s="37"/>
      <c r="AD18" s="37"/>
      <c r="AE18" s="37"/>
      <c r="AF18" s="37"/>
    </row>
    <row r="19" spans="2:32" ht="15.75" thickBot="1">
      <c r="B19" s="45" t="s">
        <v>23</v>
      </c>
      <c r="C19" s="45">
        <v>3.15</v>
      </c>
      <c r="D19" s="46">
        <f>D4*C19/100</f>
        <v>40632.838469999995</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0.1</v>
      </c>
      <c r="D20" s="46">
        <f>D4*C20/100</f>
        <v>1289.93138</v>
      </c>
      <c r="E20" s="8"/>
      <c r="F20" s="9"/>
      <c r="G20" t="s">
        <v>47</v>
      </c>
      <c r="P20" s="37"/>
      <c r="Q20" s="37"/>
      <c r="R20" s="37"/>
      <c r="S20" s="37"/>
      <c r="T20" s="37"/>
      <c r="U20" s="37"/>
      <c r="V20" s="37"/>
      <c r="W20" s="37"/>
      <c r="X20" s="37"/>
      <c r="Y20" s="37"/>
      <c r="Z20" s="37"/>
    </row>
    <row r="21" spans="2:32" ht="15.75" thickBot="1">
      <c r="B21" s="45" t="s">
        <v>25</v>
      </c>
      <c r="C21" s="45">
        <v>1.04</v>
      </c>
      <c r="D21" s="46">
        <f>D4*C21/100</f>
        <v>13415.286351999999</v>
      </c>
      <c r="E21" s="8"/>
      <c r="F21" s="9"/>
      <c r="G21" t="s">
        <v>70</v>
      </c>
    </row>
    <row r="22" spans="2:32" ht="15" thickBot="1">
      <c r="B22" s="45" t="s">
        <v>26</v>
      </c>
      <c r="C22" s="45">
        <v>2.89</v>
      </c>
      <c r="D22" s="46">
        <f>D4*C22/100</f>
        <v>37279.016881999996</v>
      </c>
      <c r="E22" s="8"/>
      <c r="F22" s="9"/>
    </row>
    <row r="23" spans="2:32" ht="15" thickBot="1">
      <c r="B23" s="41" t="s">
        <v>27</v>
      </c>
      <c r="C23" s="47">
        <v>0.9</v>
      </c>
      <c r="D23" s="42">
        <f>D4*C23/100</f>
        <v>11609.382419999998</v>
      </c>
      <c r="E23" s="8"/>
      <c r="F23" s="9"/>
    </row>
    <row r="24" spans="2:32" ht="15" thickBot="1">
      <c r="B24" s="43" t="s">
        <v>28</v>
      </c>
      <c r="C24" s="43">
        <v>1.55</v>
      </c>
      <c r="D24" s="44">
        <f>D4*C24/100</f>
        <v>19993.936389999999</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v>
      </c>
      <c r="D27" s="46">
        <f>D4*C27/100</f>
        <v>0</v>
      </c>
      <c r="E27" s="8"/>
      <c r="F27" s="9"/>
    </row>
    <row r="28" spans="2:32" ht="15" thickBot="1">
      <c r="B28" s="45" t="s">
        <v>32</v>
      </c>
      <c r="C28" s="45">
        <v>0.37</v>
      </c>
      <c r="D28" s="46">
        <f>D4*C28/100</f>
        <v>4772.7461059999996</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1.81</v>
      </c>
      <c r="D30" s="42">
        <f>D4*C30/100</f>
        <v>23347.757977999998</v>
      </c>
      <c r="E30" s="81"/>
      <c r="F30" s="84"/>
      <c r="G30" s="36"/>
      <c r="H30" s="36"/>
      <c r="I30" s="36"/>
    </row>
    <row r="31" spans="2:32" ht="15" thickBot="1">
      <c r="B31" s="43" t="s">
        <v>35</v>
      </c>
      <c r="C31" s="43">
        <v>0</v>
      </c>
      <c r="D31" s="44">
        <f>D4*C31/100</f>
        <v>0</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100.00000000000001</v>
      </c>
      <c r="D33" s="48">
        <f t="shared" si="0"/>
        <v>1289931.3799999997</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945003.72898800008</v>
      </c>
      <c r="E36" s="85"/>
      <c r="F36" s="36"/>
      <c r="G36" s="36"/>
      <c r="H36" s="36"/>
      <c r="I36" s="36"/>
    </row>
    <row r="37" spans="2:9" ht="15" thickBot="1">
      <c r="B37" s="41" t="s">
        <v>40</v>
      </c>
      <c r="C37" s="41"/>
      <c r="D37" s="42">
        <f>D8+D9+D10+D11+D12+D14+D17+D18+D19+D20+D21+D22+D23+D25+D26+D27+D28+D29+D30</f>
        <v>344927.65101199993</v>
      </c>
      <c r="E37" s="85"/>
      <c r="F37" s="36"/>
      <c r="G37" s="36"/>
      <c r="H37" s="36"/>
      <c r="I37" s="36"/>
    </row>
    <row r="38" spans="2:9" ht="15.75" thickBot="1">
      <c r="B38" s="41" t="s">
        <v>8</v>
      </c>
      <c r="C38" s="41"/>
      <c r="D38" s="48">
        <f>SUM(D36:D37)</f>
        <v>1289931.3799999999</v>
      </c>
      <c r="E38" s="86"/>
      <c r="F38" s="36"/>
      <c r="G38" s="36"/>
      <c r="H38" s="36"/>
      <c r="I38" s="36"/>
    </row>
    <row r="39" spans="2:9" ht="15.75" thickBot="1">
      <c r="B39" s="41"/>
      <c r="C39" s="41"/>
      <c r="D39" s="48"/>
      <c r="E39" s="86"/>
      <c r="F39" s="36"/>
      <c r="G39" s="36"/>
      <c r="H39" s="36"/>
      <c r="I39" s="36"/>
    </row>
    <row r="40" spans="2:9" ht="15.75" thickBot="1">
      <c r="B40" s="41"/>
      <c r="C40" s="41"/>
      <c r="D40" s="48"/>
      <c r="E40" s="86"/>
      <c r="F40" s="36"/>
      <c r="G40" s="36"/>
      <c r="H40" s="36"/>
      <c r="I40" s="36"/>
    </row>
    <row r="41" spans="2:9" ht="15.75" thickBot="1">
      <c r="B41" s="41"/>
      <c r="C41" s="48" t="s">
        <v>64</v>
      </c>
      <c r="D41" s="48" t="s">
        <v>65</v>
      </c>
      <c r="E41" s="86"/>
      <c r="F41" s="87"/>
      <c r="G41" s="36"/>
      <c r="H41" s="36"/>
      <c r="I41" s="36"/>
    </row>
    <row r="42" spans="2:9" ht="29.25" thickBot="1">
      <c r="B42" s="58" t="s">
        <v>59</v>
      </c>
      <c r="C42" s="105">
        <f>D42/D33*100</f>
        <v>73.260000000000019</v>
      </c>
      <c r="D42" s="111">
        <f>D13+D15+D16+D24+D31</f>
        <v>945003.72898800008</v>
      </c>
      <c r="E42" s="86"/>
      <c r="F42" s="88"/>
      <c r="G42" s="36"/>
      <c r="H42" s="89"/>
      <c r="I42" s="36"/>
    </row>
    <row r="43" spans="2:9" ht="15.75" thickBot="1">
      <c r="B43" s="59" t="s">
        <v>61</v>
      </c>
      <c r="C43" s="112">
        <f>D43/D33*100</f>
        <v>7.6000000000000014</v>
      </c>
      <c r="D43" s="113">
        <f>D17+D18+D19+D20+D21+D22+D25+D26+D27+D28</f>
        <v>98034.784879999992</v>
      </c>
      <c r="E43" s="86"/>
      <c r="F43" s="88"/>
      <c r="G43" s="36"/>
      <c r="H43" s="89"/>
      <c r="I43" s="36"/>
    </row>
    <row r="44" spans="2:9" ht="15.75" thickBot="1">
      <c r="B44" s="52" t="s">
        <v>62</v>
      </c>
      <c r="C44" s="114">
        <f>D44/D33*100</f>
        <v>19.140000000000004</v>
      </c>
      <c r="D44" s="115">
        <f>D12+D14+D23+D29+D30+D8+D9+D10+D11</f>
        <v>246892.866132</v>
      </c>
      <c r="E44" s="86"/>
      <c r="F44" s="88"/>
      <c r="G44" s="36"/>
      <c r="H44" s="89"/>
      <c r="I44" s="36"/>
    </row>
    <row r="45" spans="2:9" ht="15.75" thickTop="1">
      <c r="C45">
        <f t="shared" ref="C45:D45" si="1">SUM(C42:C44)</f>
        <v>100.00000000000001</v>
      </c>
      <c r="D45" s="10">
        <f t="shared" si="1"/>
        <v>1289931.3800000001</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53"/>
  <sheetViews>
    <sheetView workbookViewId="0">
      <selection activeCell="A70" sqref="A70:XFD70"/>
    </sheetView>
  </sheetViews>
  <sheetFormatPr defaultRowHeight="14.25"/>
  <cols>
    <col min="2" max="2" width="36.375" customWidth="1"/>
    <col min="4" max="4" width="12" customWidth="1"/>
  </cols>
  <sheetData>
    <row r="2" spans="2:35">
      <c r="B2" t="s">
        <v>135</v>
      </c>
    </row>
    <row r="3" spans="2:35" ht="15.75" thickBot="1">
      <c r="B3" s="31" t="s">
        <v>10</v>
      </c>
      <c r="C3" s="4"/>
    </row>
    <row r="4" spans="2:35" ht="16.5" thickTop="1" thickBot="1">
      <c r="B4" s="38" t="s">
        <v>9</v>
      </c>
      <c r="C4" s="39">
        <v>1</v>
      </c>
      <c r="D4" s="40">
        <v>2582279.87</v>
      </c>
      <c r="E4" s="10"/>
      <c r="F4" s="6"/>
    </row>
    <row r="5" spans="2:35" ht="15" thickBot="1">
      <c r="B5" s="41" t="s">
        <v>12</v>
      </c>
      <c r="C5" s="41"/>
      <c r="D5" s="42"/>
      <c r="E5" s="5"/>
      <c r="F5" s="6"/>
      <c r="G5" t="s">
        <v>136</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17.190000000000001</v>
      </c>
      <c r="D8" s="75">
        <f>D4*C8/100</f>
        <v>443893.90965300007</v>
      </c>
      <c r="E8" s="5"/>
      <c r="F8" s="6"/>
      <c r="G8" s="18"/>
      <c r="H8" s="19">
        <f>D36</f>
        <v>1844006.0551669998</v>
      </c>
      <c r="I8" s="19">
        <f>H8/5</f>
        <v>368801.21103339997</v>
      </c>
      <c r="J8" s="20">
        <f>I8*2</f>
        <v>737602.42206679995</v>
      </c>
      <c r="K8" s="20">
        <f>D37</f>
        <v>738273.81483300007</v>
      </c>
      <c r="L8" s="20">
        <f>(D43/1.5)+D44</f>
        <v>665453.52249900007</v>
      </c>
      <c r="M8" s="26">
        <f>SUM(J8:K8)</f>
        <v>1475876.2368998001</v>
      </c>
      <c r="N8" s="26">
        <f>J8+L8</f>
        <v>1403055.9445658</v>
      </c>
      <c r="O8" s="21">
        <f>I8*2.5</f>
        <v>922003.0275834999</v>
      </c>
      <c r="P8" s="21">
        <f>D37</f>
        <v>738273.81483300007</v>
      </c>
      <c r="Q8" s="21">
        <f>(D43/1.5)+D44</f>
        <v>665453.52249900007</v>
      </c>
      <c r="R8" s="27">
        <f>SUM(O8:P8)</f>
        <v>1660276.8424165</v>
      </c>
      <c r="S8" s="27">
        <f>O8+Q8</f>
        <v>1587456.5500825001</v>
      </c>
      <c r="T8" s="22">
        <f>I8*3.5</f>
        <v>1290804.2386168998</v>
      </c>
      <c r="U8" s="22">
        <f>D37</f>
        <v>738273.81483300007</v>
      </c>
      <c r="V8" s="22">
        <f>(D43/1.5)+D44</f>
        <v>665453.52249900007</v>
      </c>
      <c r="W8" s="28">
        <f>SUM(T8:U8)</f>
        <v>2029078.0534498999</v>
      </c>
      <c r="X8" s="28">
        <f>T8+V8</f>
        <v>1956257.7611158998</v>
      </c>
      <c r="Y8" s="23">
        <f>I8*4.5</f>
        <v>1659605.4496503</v>
      </c>
      <c r="Z8" s="23">
        <f>D37</f>
        <v>738273.81483300007</v>
      </c>
      <c r="AA8" s="23">
        <f>(D43/1.5)+D44</f>
        <v>665453.52249900007</v>
      </c>
      <c r="AB8" s="29">
        <f>SUM(Y8:Z8)</f>
        <v>2397879.2644833</v>
      </c>
      <c r="AC8" s="29">
        <f>Y8+AA8</f>
        <v>2325058.9721492999</v>
      </c>
      <c r="AD8" s="24">
        <f>I8*5</f>
        <v>1844006.0551669998</v>
      </c>
      <c r="AE8" s="24">
        <f>D37</f>
        <v>738273.81483300007</v>
      </c>
      <c r="AF8" s="24">
        <f>(D43/1.5)+D44</f>
        <v>665453.52249900007</v>
      </c>
      <c r="AG8" s="57">
        <f>SUM(AD8:AE8)</f>
        <v>2582279.87</v>
      </c>
      <c r="AH8" s="30">
        <f>AD8+AF8</f>
        <v>2509459.577666</v>
      </c>
      <c r="AI8">
        <f>AH8/AG8*100-100</f>
        <v>-2.8199999999999932</v>
      </c>
    </row>
    <row r="9" spans="2:35" ht="15" thickBot="1">
      <c r="B9" s="73" t="s">
        <v>13</v>
      </c>
      <c r="C9" s="73">
        <v>0.31</v>
      </c>
      <c r="D9" s="75">
        <f>D4*C9/100</f>
        <v>8005.0675970000002</v>
      </c>
      <c r="E9" s="5"/>
      <c r="F9" s="6"/>
      <c r="G9" s="25" t="s">
        <v>4</v>
      </c>
      <c r="H9" s="19"/>
      <c r="I9" s="19"/>
      <c r="J9" s="20">
        <f>J8*2</f>
        <v>1475204.8441335999</v>
      </c>
      <c r="K9" s="20">
        <f>(K8-D8-D9)*2+(D8+D9)</f>
        <v>1024648.6524160001</v>
      </c>
      <c r="L9" s="20">
        <f>(L8-D8-D9)*2+(D8+D9)</f>
        <v>879008.06774800015</v>
      </c>
      <c r="M9" s="26">
        <f>SUM(J9:K9)</f>
        <v>2499853.4965495998</v>
      </c>
      <c r="N9" s="26">
        <f>J9+L9</f>
        <v>2354212.9118816</v>
      </c>
      <c r="O9" s="21">
        <f>O8*2</f>
        <v>1844006.0551669998</v>
      </c>
      <c r="P9" s="21">
        <f>(P8-D8-D9)*2+(D8+D9)</f>
        <v>1024648.6524160001</v>
      </c>
      <c r="Q9" s="21">
        <f>(Q8-D8-D9)*2+(D8+D9)</f>
        <v>879008.06774800015</v>
      </c>
      <c r="R9" s="27">
        <f>SUM(O9:P9)</f>
        <v>2868654.707583</v>
      </c>
      <c r="S9" s="27">
        <f>O9+Q9</f>
        <v>2723014.1229149997</v>
      </c>
      <c r="T9" s="22">
        <f>T8*2</f>
        <v>2581608.4772337996</v>
      </c>
      <c r="U9" s="22">
        <f>(U8-D8-D9)*2+(D8+D9)</f>
        <v>1024648.6524160001</v>
      </c>
      <c r="V9" s="22">
        <f>(V8-D8-D9)*2+(D8+D9)</f>
        <v>879008.06774800015</v>
      </c>
      <c r="W9" s="28">
        <f>SUM(T9:U9)</f>
        <v>3606257.1296497998</v>
      </c>
      <c r="X9" s="28">
        <f>T9+V9</f>
        <v>3460616.5449818</v>
      </c>
      <c r="Y9" s="23">
        <f>Y8*2</f>
        <v>3319210.8993005999</v>
      </c>
      <c r="Z9" s="23">
        <f>(Z8-D8-D9)*2+(D8+D9)</f>
        <v>1024648.6524160001</v>
      </c>
      <c r="AA9" s="23">
        <f>(AA8-D8-D9)*2+(D8+D9)</f>
        <v>879008.06774800015</v>
      </c>
      <c r="AB9" s="29">
        <f>SUM(Y9:Z9)</f>
        <v>4343859.5517165996</v>
      </c>
      <c r="AC9" s="29">
        <f>Y9+AA9</f>
        <v>4198218.9670486003</v>
      </c>
      <c r="AD9" s="24">
        <f>AD8*2</f>
        <v>3688012.1103339996</v>
      </c>
      <c r="AE9" s="24">
        <f>(AE8-D8-D9)*2+(D8+D9)</f>
        <v>1024648.6524160001</v>
      </c>
      <c r="AF9" s="24">
        <f>(AF8-D8-D9)*2+(D8+D9)</f>
        <v>879008.06774800015</v>
      </c>
      <c r="AG9" s="30">
        <f>SUM(AD9:AE9)</f>
        <v>4712660.7627499998</v>
      </c>
      <c r="AH9" s="30">
        <f>AD9+AF9</f>
        <v>4567020.1780819995</v>
      </c>
    </row>
    <row r="10" spans="2:35" ht="15" thickBot="1">
      <c r="B10" s="41" t="s">
        <v>14</v>
      </c>
      <c r="C10" s="41">
        <v>0</v>
      </c>
      <c r="D10" s="42">
        <f>D4*C10/100</f>
        <v>0</v>
      </c>
      <c r="E10" s="5"/>
      <c r="F10" s="6"/>
      <c r="G10" s="25" t="s">
        <v>5</v>
      </c>
      <c r="H10" s="19"/>
      <c r="I10" s="19"/>
      <c r="J10" s="20">
        <f>J8*3</f>
        <v>2212807.2662004</v>
      </c>
      <c r="K10" s="20">
        <f>(K8-D8-D9)*3+(D8+D9)</f>
        <v>1311023.489999</v>
      </c>
      <c r="L10" s="20">
        <f>(L8-D8-D9)*3+(D8+D9)</f>
        <v>1092562.6129970001</v>
      </c>
      <c r="M10" s="26">
        <f>SUM(J10:K10)</f>
        <v>3523830.7561993999</v>
      </c>
      <c r="N10" s="26">
        <f>J10+L10</f>
        <v>3305369.8791974001</v>
      </c>
      <c r="O10" s="21">
        <f>O8*3</f>
        <v>2766009.0827504997</v>
      </c>
      <c r="P10" s="21">
        <f>(P8-D8-D9)*3+(D8+D9)</f>
        <v>1311023.489999</v>
      </c>
      <c r="Q10" s="21">
        <f>(Q8-D8-D9)*3+(D8+D9)</f>
        <v>1092562.6129970001</v>
      </c>
      <c r="R10" s="27">
        <f>SUM(O10:P10)</f>
        <v>4077032.5727494997</v>
      </c>
      <c r="S10" s="27">
        <f>O10+Q10</f>
        <v>3858571.6957474998</v>
      </c>
      <c r="T10" s="22">
        <f>T8*3</f>
        <v>3872412.7158506997</v>
      </c>
      <c r="U10" s="22">
        <f>(U8-D8-D9)*3+(D8+D9)</f>
        <v>1311023.489999</v>
      </c>
      <c r="V10" s="22">
        <f>(V8-D8-D9)*3+(D8+D9)</f>
        <v>1092562.6129970001</v>
      </c>
      <c r="W10" s="28">
        <f>SUM(T10:U10)</f>
        <v>5183436.2058496997</v>
      </c>
      <c r="X10" s="28">
        <f>T10+V10</f>
        <v>4964975.3288476998</v>
      </c>
      <c r="Y10" s="23">
        <f>Y8*3</f>
        <v>4978816.3489509001</v>
      </c>
      <c r="Z10" s="23">
        <f>(Z8-D8-D9)*3+(D8+D9)</f>
        <v>1311023.489999</v>
      </c>
      <c r="AA10" s="23">
        <f>(AA8-D8-D9)*3+(D8+D9)</f>
        <v>1092562.6129970001</v>
      </c>
      <c r="AB10" s="29">
        <f>SUM(Y10:Z10)</f>
        <v>6289839.8389499001</v>
      </c>
      <c r="AC10" s="29">
        <f>Y10+AA10</f>
        <v>6071378.9619479002</v>
      </c>
      <c r="AD10" s="24">
        <f>AD8*3</f>
        <v>5532018.1655009994</v>
      </c>
      <c r="AE10" s="24">
        <f>(AE8-D8-D9)*3+(D8+D9)</f>
        <v>1311023.489999</v>
      </c>
      <c r="AF10" s="24">
        <f>(AF8-D8-D9)*3+(D8+D9)</f>
        <v>1092562.6129970001</v>
      </c>
      <c r="AG10" s="30">
        <f>SUM(AD10:AE10)</f>
        <v>6843041.6554999994</v>
      </c>
      <c r="AH10" s="30">
        <f>AD10+AF10</f>
        <v>6624580.7784979995</v>
      </c>
    </row>
    <row r="11" spans="2:35" ht="15" thickBot="1">
      <c r="B11" s="41" t="s">
        <v>15</v>
      </c>
      <c r="C11" s="41">
        <v>0</v>
      </c>
      <c r="D11" s="42">
        <f>D4*C11/100</f>
        <v>0</v>
      </c>
      <c r="E11" s="5"/>
      <c r="F11" s="6"/>
      <c r="G11" s="25" t="s">
        <v>6</v>
      </c>
      <c r="H11" s="19"/>
      <c r="I11" s="19"/>
      <c r="J11" s="20">
        <f>J8*4</f>
        <v>2950409.6882671998</v>
      </c>
      <c r="K11" s="20">
        <f>(K8-D8-D9)*4+(D8+D9)</f>
        <v>1597398.3275820001</v>
      </c>
      <c r="L11" s="20">
        <f>(L8-D8-D9)*4+(D8+D9)</f>
        <v>1306117.1582460001</v>
      </c>
      <c r="M11" s="26">
        <f>SUM(J11:K11)</f>
        <v>4547808.0158492001</v>
      </c>
      <c r="N11" s="26">
        <f>J11+L11</f>
        <v>4256526.8465131996</v>
      </c>
      <c r="O11" s="21">
        <f>O8*4</f>
        <v>3688012.1103339996</v>
      </c>
      <c r="P11" s="21">
        <f>(P8-D8-D9)*4+(D8+D9)</f>
        <v>1597398.3275820001</v>
      </c>
      <c r="Q11" s="21">
        <f>(Q8-D8-D9)*4+(D8+D9)</f>
        <v>1306117.1582460001</v>
      </c>
      <c r="R11" s="27">
        <f>SUM(O11:P11)</f>
        <v>5285410.4379159994</v>
      </c>
      <c r="S11" s="27">
        <f>O11+Q11</f>
        <v>4994129.2685799999</v>
      </c>
      <c r="T11" s="22">
        <f>T8*4</f>
        <v>5163216.9544675993</v>
      </c>
      <c r="U11" s="22">
        <f>(U8-D8-D9)*4+(D8+D9)</f>
        <v>1597398.3275820001</v>
      </c>
      <c r="V11" s="22">
        <f>(V8-D8-D9)*4+(D8+D9)</f>
        <v>1306117.1582460001</v>
      </c>
      <c r="W11" s="28">
        <f>SUM(T11:U11)</f>
        <v>6760615.2820495991</v>
      </c>
      <c r="X11" s="28">
        <f>T11+V11</f>
        <v>6469334.1127135996</v>
      </c>
      <c r="Y11" s="23">
        <f>Y8*4</f>
        <v>6638421.7986011999</v>
      </c>
      <c r="Z11" s="23">
        <f>(Z8-D8-D9)*4+(D8+D9)</f>
        <v>1597398.3275820001</v>
      </c>
      <c r="AA11" s="23">
        <f>(AA8-D8-D9)*4+(D8+D9)</f>
        <v>1306117.1582460001</v>
      </c>
      <c r="AB11" s="29">
        <f>SUM(Y11:Z11)</f>
        <v>8235820.1261831997</v>
      </c>
      <c r="AC11" s="29">
        <f>Y11+AA11</f>
        <v>7944538.9568472002</v>
      </c>
      <c r="AD11" s="24">
        <f>AD8*4</f>
        <v>7376024.2206679992</v>
      </c>
      <c r="AE11" s="24">
        <f>(AE8-D8-D9)*4+(D8+D9)</f>
        <v>1597398.3275820001</v>
      </c>
      <c r="AF11" s="24">
        <f>(AF8-D8-D9)*4+(D8+D9)</f>
        <v>1306117.1582460001</v>
      </c>
      <c r="AG11" s="30">
        <f>SUM(AD11:AE11)</f>
        <v>8973422.5482499991</v>
      </c>
      <c r="AH11" s="30">
        <f>AD11+AF11</f>
        <v>8682141.3789139986</v>
      </c>
    </row>
    <row r="12" spans="2:35" ht="15" thickBot="1">
      <c r="B12" s="41" t="s">
        <v>16</v>
      </c>
      <c r="C12" s="41">
        <v>0.8</v>
      </c>
      <c r="D12" s="42">
        <f>D4*C12/100</f>
        <v>20658.238960000002</v>
      </c>
      <c r="E12" s="5"/>
      <c r="F12" s="5"/>
      <c r="G12" s="25" t="s">
        <v>7</v>
      </c>
      <c r="H12" s="19"/>
      <c r="I12" s="19"/>
      <c r="J12" s="20">
        <f>J8*5</f>
        <v>3688012.1103339996</v>
      </c>
      <c r="K12" s="20">
        <f>(K8-D8-D9)*5+(D8+D9)</f>
        <v>1883773.1651650001</v>
      </c>
      <c r="L12" s="20">
        <f>(L8-D8-D9)*5+(D8+D9)</f>
        <v>1519671.703495</v>
      </c>
      <c r="M12" s="26">
        <f>SUM(J12:K12)</f>
        <v>5571785.2754989993</v>
      </c>
      <c r="N12" s="26">
        <f>J12+L12</f>
        <v>5207683.8138289992</v>
      </c>
      <c r="O12" s="21">
        <f>O8*5</f>
        <v>4610015.1379175</v>
      </c>
      <c r="P12" s="21">
        <f>(P8-D8-D9)*5+(D8+D9)</f>
        <v>1883773.1651650001</v>
      </c>
      <c r="Q12" s="21">
        <f>(Q8-D8-D9)*5+(D8+D9)</f>
        <v>1519671.703495</v>
      </c>
      <c r="R12" s="27">
        <f>SUM(O12:P12)</f>
        <v>6493788.3030824997</v>
      </c>
      <c r="S12" s="27">
        <f>O12+Q12</f>
        <v>6129686.8414124995</v>
      </c>
      <c r="T12" s="22">
        <f>T8*5</f>
        <v>6454021.1930844989</v>
      </c>
      <c r="U12" s="22">
        <f>(U8-D8-D9)*5+(D8+D9)</f>
        <v>1883773.1651650001</v>
      </c>
      <c r="V12" s="22">
        <f>(V8-D8-D9)*5+(D8+D9)</f>
        <v>1519671.703495</v>
      </c>
      <c r="W12" s="28">
        <f>SUM(T12:U12)</f>
        <v>8337794.3582494985</v>
      </c>
      <c r="X12" s="28">
        <f>T12+V12</f>
        <v>7973692.8965794984</v>
      </c>
      <c r="Y12" s="23">
        <f>Y8*5</f>
        <v>8298027.2482514996</v>
      </c>
      <c r="Z12" s="23">
        <f>(Z8-D8-D9)*5+(D8+D9)</f>
        <v>1883773.1651650001</v>
      </c>
      <c r="AA12" s="23">
        <f>(AA8-D8-D9)*5+(D8+D9)</f>
        <v>1519671.703495</v>
      </c>
      <c r="AB12" s="29">
        <f>SUM(Y12:Z12)</f>
        <v>10181800.413416499</v>
      </c>
      <c r="AC12" s="29">
        <f>Y12+AA12</f>
        <v>9817698.9517464992</v>
      </c>
      <c r="AD12" s="24">
        <f>AD8*5</f>
        <v>9220030.275835</v>
      </c>
      <c r="AE12" s="24">
        <f>(AE8-D8-D9)*5+(D8+D9)</f>
        <v>1883773.1651650001</v>
      </c>
      <c r="AF12" s="24">
        <f>(AF8-D8-D9)*5+(D8+D9)</f>
        <v>1519671.703495</v>
      </c>
      <c r="AG12" s="30">
        <f>SUM(AD12:AE12)</f>
        <v>11103803.441</v>
      </c>
      <c r="AH12" s="30">
        <f>AD12+AF12</f>
        <v>10739701.97933</v>
      </c>
    </row>
    <row r="13" spans="2:35" ht="15" thickBot="1">
      <c r="B13" s="43" t="s">
        <v>17</v>
      </c>
      <c r="C13" s="43">
        <v>0.59</v>
      </c>
      <c r="D13" s="44">
        <f>D4*C13/100</f>
        <v>15235.451233000002</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1.01</v>
      </c>
      <c r="D14" s="42">
        <f>D4*C14/100</f>
        <v>26081.026687000001</v>
      </c>
      <c r="E14" s="8"/>
      <c r="F14" s="9"/>
    </row>
    <row r="15" spans="2:35" ht="15.75" thickBot="1">
      <c r="B15" s="43" t="s">
        <v>19</v>
      </c>
      <c r="C15" s="43">
        <v>58.23</v>
      </c>
      <c r="D15" s="44">
        <f>D4*C15/100</f>
        <v>1503661.5683009999</v>
      </c>
      <c r="E15" s="8"/>
      <c r="F15" s="9"/>
      <c r="G15" t="s">
        <v>67</v>
      </c>
      <c r="M15" s="32"/>
      <c r="N15" s="32"/>
      <c r="O15" s="32"/>
    </row>
    <row r="16" spans="2:35" ht="15.75" thickBot="1">
      <c r="B16" s="43" t="s">
        <v>20</v>
      </c>
      <c r="C16" s="43">
        <v>3.65</v>
      </c>
      <c r="D16" s="44">
        <f>D4*C16/100</f>
        <v>94253.215254999988</v>
      </c>
      <c r="E16" s="8"/>
      <c r="F16" s="9"/>
      <c r="G16" t="s">
        <v>71</v>
      </c>
    </row>
    <row r="17" spans="2:32" ht="15.75" thickBot="1">
      <c r="B17" s="45" t="s">
        <v>21</v>
      </c>
      <c r="C17" s="45">
        <v>0.38</v>
      </c>
      <c r="D17" s="46">
        <f>D4*C17/100</f>
        <v>9812.6635060000008</v>
      </c>
      <c r="E17" s="8"/>
      <c r="F17" s="9"/>
      <c r="G17" t="s">
        <v>84</v>
      </c>
    </row>
    <row r="18" spans="2:32" ht="15.75" thickBot="1">
      <c r="B18" s="45" t="s">
        <v>60</v>
      </c>
      <c r="C18" s="45">
        <v>0.01</v>
      </c>
      <c r="D18" s="46">
        <f>D4*C18/100</f>
        <v>258.22798700000004</v>
      </c>
      <c r="E18" s="8"/>
      <c r="F18" s="9"/>
      <c r="G18" s="31" t="s">
        <v>68</v>
      </c>
      <c r="H18" s="31"/>
      <c r="I18" s="31"/>
      <c r="J18" s="31"/>
      <c r="AA18" s="37"/>
      <c r="AB18" s="37"/>
      <c r="AC18" s="37"/>
      <c r="AD18" s="37"/>
      <c r="AE18" s="37"/>
      <c r="AF18" s="37"/>
    </row>
    <row r="19" spans="2:32" ht="15.75" thickBot="1">
      <c r="B19" s="45" t="s">
        <v>23</v>
      </c>
      <c r="C19" s="45">
        <v>2.64</v>
      </c>
      <c r="D19" s="46">
        <f>D4*C19/100</f>
        <v>68172.188567999998</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0.39</v>
      </c>
      <c r="D20" s="46">
        <f>D4*C20/100</f>
        <v>10070.891493000001</v>
      </c>
      <c r="E20" s="8"/>
      <c r="F20" s="9"/>
      <c r="G20" t="s">
        <v>47</v>
      </c>
      <c r="P20" s="37"/>
      <c r="Q20" s="37"/>
      <c r="R20" s="37"/>
      <c r="S20" s="37"/>
      <c r="T20" s="37"/>
      <c r="U20" s="37"/>
      <c r="V20" s="37"/>
      <c r="W20" s="37"/>
      <c r="X20" s="37"/>
      <c r="Y20" s="37"/>
      <c r="Z20" s="37"/>
    </row>
    <row r="21" spans="2:32" ht="15.75" thickBot="1">
      <c r="B21" s="45" t="s">
        <v>25</v>
      </c>
      <c r="C21" s="45">
        <v>1.18</v>
      </c>
      <c r="D21" s="46">
        <f>D4*C21/100</f>
        <v>30470.902466000003</v>
      </c>
      <c r="E21" s="8"/>
      <c r="F21" s="9"/>
      <c r="G21" t="s">
        <v>70</v>
      </c>
    </row>
    <row r="22" spans="2:32" ht="15" thickBot="1">
      <c r="B22" s="45" t="s">
        <v>26</v>
      </c>
      <c r="C22" s="45">
        <v>3.13</v>
      </c>
      <c r="D22" s="46">
        <f>D4*C22/100</f>
        <v>80825.359930999999</v>
      </c>
      <c r="E22" s="8"/>
      <c r="F22" s="9"/>
    </row>
    <row r="23" spans="2:32" ht="15" thickBot="1">
      <c r="B23" s="41" t="s">
        <v>27</v>
      </c>
      <c r="C23" s="47">
        <v>0.38</v>
      </c>
      <c r="D23" s="42">
        <f>D4*C23/100</f>
        <v>9812.6635060000008</v>
      </c>
      <c r="E23" s="8"/>
      <c r="F23" s="9"/>
    </row>
    <row r="24" spans="2:32" ht="15" thickBot="1">
      <c r="B24" s="43" t="s">
        <v>28</v>
      </c>
      <c r="C24" s="43">
        <v>8.92</v>
      </c>
      <c r="D24" s="44">
        <f>D4*C24/100</f>
        <v>230339.36440399999</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0.39</v>
      </c>
      <c r="D27" s="46">
        <f>D4*C27/100</f>
        <v>10070.891493000001</v>
      </c>
      <c r="E27" s="8"/>
      <c r="F27" s="9"/>
    </row>
    <row r="28" spans="2:32" ht="15" thickBot="1">
      <c r="B28" s="45" t="s">
        <v>32</v>
      </c>
      <c r="C28" s="45">
        <v>0.34</v>
      </c>
      <c r="D28" s="46">
        <f>D4*C28/100</f>
        <v>8779.7515579999999</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0.44</v>
      </c>
      <c r="D30" s="42">
        <f>D4*C30/100</f>
        <v>11362.031428</v>
      </c>
      <c r="E30" s="81"/>
      <c r="F30" s="84"/>
      <c r="G30" s="36"/>
      <c r="H30" s="36"/>
      <c r="I30" s="36"/>
    </row>
    <row r="31" spans="2:32" ht="15" thickBot="1">
      <c r="B31" s="43" t="s">
        <v>35</v>
      </c>
      <c r="C31" s="43">
        <v>0.02</v>
      </c>
      <c r="D31" s="44">
        <f>D4*C31/100</f>
        <v>516.45597400000008</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v>
      </c>
      <c r="D33" s="48">
        <f t="shared" si="0"/>
        <v>2582279.87</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1844006.0551669998</v>
      </c>
      <c r="E36" s="85"/>
      <c r="F36" s="36"/>
      <c r="G36" s="36"/>
      <c r="H36" s="36"/>
      <c r="I36" s="36"/>
    </row>
    <row r="37" spans="2:9" ht="15" thickBot="1">
      <c r="B37" s="41" t="s">
        <v>40</v>
      </c>
      <c r="C37" s="41"/>
      <c r="D37" s="42">
        <f>D8+D9+D10+D11+D12+D14+D17+D18+D19+D20+D21+D22+D23+D25+D26+D27+D28+D29+D30</f>
        <v>738273.81483300007</v>
      </c>
      <c r="E37" s="85"/>
      <c r="F37" s="36"/>
      <c r="G37" s="36"/>
      <c r="H37" s="36"/>
      <c r="I37" s="36"/>
    </row>
    <row r="38" spans="2:9" ht="15.75" thickBot="1">
      <c r="B38" s="41" t="s">
        <v>8</v>
      </c>
      <c r="C38" s="41"/>
      <c r="D38" s="48">
        <f>SUM(D36:D37)</f>
        <v>2582279.87</v>
      </c>
      <c r="E38" s="86"/>
      <c r="F38" s="36"/>
      <c r="G38" s="36"/>
      <c r="H38" s="36"/>
      <c r="I38" s="36"/>
    </row>
    <row r="39" spans="2:9" ht="15.75" thickBot="1">
      <c r="B39" s="41"/>
      <c r="C39" s="41"/>
      <c r="D39" s="48"/>
      <c r="E39" s="86"/>
      <c r="F39" s="36"/>
      <c r="G39" s="36"/>
      <c r="H39" s="36"/>
      <c r="I39" s="36"/>
    </row>
    <row r="40" spans="2:9" ht="15.75" thickBot="1">
      <c r="B40" s="41"/>
      <c r="C40" s="41"/>
      <c r="D40" s="48"/>
      <c r="E40" s="86"/>
      <c r="F40" s="36"/>
      <c r="G40" s="36"/>
      <c r="H40" s="36"/>
      <c r="I40" s="36"/>
    </row>
    <row r="41" spans="2:9" ht="15.75" thickBot="1">
      <c r="B41" s="41"/>
      <c r="C41" s="48" t="s">
        <v>64</v>
      </c>
      <c r="D41" s="48" t="s">
        <v>65</v>
      </c>
      <c r="E41" s="86"/>
      <c r="F41" s="87"/>
      <c r="G41" s="36"/>
      <c r="H41" s="36"/>
      <c r="I41" s="36"/>
    </row>
    <row r="42" spans="2:9" ht="29.25" thickBot="1">
      <c r="B42" s="58" t="s">
        <v>59</v>
      </c>
      <c r="C42" s="105">
        <f>D42/D33*100</f>
        <v>71.409999999999982</v>
      </c>
      <c r="D42" s="111">
        <f>D13+D15+D16+D24+D31</f>
        <v>1844006.0551669998</v>
      </c>
      <c r="E42" s="86"/>
      <c r="F42" s="88"/>
      <c r="G42" s="36"/>
      <c r="H42" s="89"/>
      <c r="I42" s="36"/>
    </row>
    <row r="43" spans="2:9" ht="15.75" thickBot="1">
      <c r="B43" s="59" t="s">
        <v>61</v>
      </c>
      <c r="C43" s="112">
        <f>D43/D33*100</f>
        <v>8.4599999999999991</v>
      </c>
      <c r="D43" s="113">
        <f>D17+D18+D19+D20+D21+D22+D25+D26+D27+D28</f>
        <v>218460.87700199999</v>
      </c>
      <c r="E43" s="86"/>
      <c r="F43" s="88"/>
      <c r="G43" s="36"/>
      <c r="H43" s="89"/>
      <c r="I43" s="36"/>
    </row>
    <row r="44" spans="2:9" ht="15.75" thickBot="1">
      <c r="B44" s="52" t="s">
        <v>62</v>
      </c>
      <c r="C44" s="114">
        <f>D44/D33*100</f>
        <v>20.130000000000003</v>
      </c>
      <c r="D44" s="115">
        <f>D12+D14+D23+D29+D30+D8+D9+D10+D11</f>
        <v>519812.93783100008</v>
      </c>
      <c r="E44" s="86"/>
      <c r="F44" s="88"/>
      <c r="G44" s="36"/>
      <c r="H44" s="89"/>
      <c r="I44" s="36"/>
    </row>
    <row r="45" spans="2:9" ht="15.75" thickTop="1">
      <c r="C45">
        <f t="shared" ref="C45:D45" si="1">SUM(C42:C44)</f>
        <v>99.999999999999972</v>
      </c>
      <c r="D45" s="10">
        <f t="shared" si="1"/>
        <v>2582279.8699999996</v>
      </c>
      <c r="E45" s="86"/>
      <c r="F45" s="88"/>
      <c r="G45" s="36"/>
      <c r="H45" s="89"/>
      <c r="I45" s="36"/>
    </row>
    <row r="46" spans="2:9" ht="15">
      <c r="D46" s="10"/>
      <c r="E46" s="10"/>
    </row>
    <row r="47" spans="2:9" ht="15">
      <c r="F47" s="10">
        <f>E45/D45*100</f>
        <v>0</v>
      </c>
    </row>
    <row r="53" spans="10:11" ht="15">
      <c r="J53" s="33"/>
      <c r="K53" s="34"/>
    </row>
  </sheetData>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workbookViewId="0">
      <selection activeCell="E47" sqref="E47"/>
    </sheetView>
  </sheetViews>
  <sheetFormatPr defaultRowHeight="14.25"/>
  <cols>
    <col min="2" max="2" width="41.25" customWidth="1"/>
    <col min="4" max="4" width="12.125" customWidth="1"/>
  </cols>
  <sheetData>
    <row r="2" spans="2:35">
      <c r="B2" t="s">
        <v>137</v>
      </c>
    </row>
    <row r="3" spans="2:35" ht="15.75" thickBot="1">
      <c r="B3" s="31" t="s">
        <v>10</v>
      </c>
      <c r="C3" s="4"/>
    </row>
    <row r="4" spans="2:35" ht="16.5" thickTop="1" thickBot="1">
      <c r="B4" s="38" t="s">
        <v>9</v>
      </c>
      <c r="C4" s="39">
        <v>1</v>
      </c>
      <c r="D4" s="40">
        <v>712980.78</v>
      </c>
      <c r="E4" s="10"/>
      <c r="F4" s="6"/>
    </row>
    <row r="5" spans="2:35" ht="15" thickBot="1">
      <c r="B5" s="41" t="s">
        <v>12</v>
      </c>
      <c r="C5" s="41"/>
      <c r="D5" s="42"/>
      <c r="E5" s="5"/>
      <c r="F5" s="6"/>
      <c r="G5" t="s">
        <v>138</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47.15</v>
      </c>
      <c r="D8" s="75">
        <f>D4*C8/100</f>
        <v>336170.43777000002</v>
      </c>
      <c r="E8" s="5"/>
      <c r="F8" s="6"/>
      <c r="G8" s="18"/>
      <c r="H8" s="19">
        <f>D36</f>
        <v>276066.15801600006</v>
      </c>
      <c r="I8" s="19">
        <f>H8/5</f>
        <v>55213.231603200009</v>
      </c>
      <c r="J8" s="20">
        <f>I8*2</f>
        <v>110426.46320640002</v>
      </c>
      <c r="K8" s="20">
        <f>D37</f>
        <v>436914.62198399997</v>
      </c>
      <c r="L8" s="20">
        <f>(D43/1.5)+D44</f>
        <v>412221.72097000002</v>
      </c>
      <c r="M8" s="26">
        <f>SUM(J8:K8)</f>
        <v>547341.08519040002</v>
      </c>
      <c r="N8" s="26">
        <f>J8+L8</f>
        <v>522648.18417640007</v>
      </c>
      <c r="O8" s="21">
        <f>I8*2.5</f>
        <v>138033.07900800003</v>
      </c>
      <c r="P8" s="21">
        <f>D37</f>
        <v>436914.62198399997</v>
      </c>
      <c r="Q8" s="21">
        <f>(D43/1.5)+D44</f>
        <v>412221.72097000002</v>
      </c>
      <c r="R8" s="27">
        <f>SUM(O8:P8)</f>
        <v>574947.70099200006</v>
      </c>
      <c r="S8" s="27">
        <f>O8+Q8</f>
        <v>550254.79997800011</v>
      </c>
      <c r="T8" s="22">
        <f>I8*3.5</f>
        <v>193246.31061120002</v>
      </c>
      <c r="U8" s="22">
        <f>D37</f>
        <v>436914.62198399997</v>
      </c>
      <c r="V8" s="22">
        <f>(D43/1.5)+D44</f>
        <v>412221.72097000002</v>
      </c>
      <c r="W8" s="28">
        <f>SUM(T8:U8)</f>
        <v>630160.93259520002</v>
      </c>
      <c r="X8" s="28">
        <f>T8+V8</f>
        <v>605468.03158120008</v>
      </c>
      <c r="Y8" s="23">
        <f>I8*4.5</f>
        <v>248459.54221440005</v>
      </c>
      <c r="Z8" s="23">
        <f>D37</f>
        <v>436914.62198399997</v>
      </c>
      <c r="AA8" s="23">
        <f>(D43/1.5)+D44</f>
        <v>412221.72097000002</v>
      </c>
      <c r="AB8" s="29">
        <f>SUM(Y8:Z8)</f>
        <v>685374.16419839999</v>
      </c>
      <c r="AC8" s="29">
        <f>Y8+AA8</f>
        <v>660681.26318440004</v>
      </c>
      <c r="AD8" s="24">
        <f>I8*5</f>
        <v>276066.15801600006</v>
      </c>
      <c r="AE8" s="24">
        <f>D37</f>
        <v>436914.62198399997</v>
      </c>
      <c r="AF8" s="24">
        <f>(D43/1.5)+D44</f>
        <v>412221.72097000002</v>
      </c>
      <c r="AG8" s="57">
        <f>SUM(AD8:AE8)</f>
        <v>712980.78</v>
      </c>
      <c r="AH8" s="30">
        <f>AD8+AF8</f>
        <v>688287.87898600008</v>
      </c>
      <c r="AI8">
        <f>AH8/AG8*100-100</f>
        <v>-3.463333333333324</v>
      </c>
    </row>
    <row r="9" spans="2:35" ht="15" thickBot="1">
      <c r="B9" s="73" t="s">
        <v>13</v>
      </c>
      <c r="C9" s="73">
        <v>0.82</v>
      </c>
      <c r="D9" s="75">
        <f>D4*C9/100</f>
        <v>5846.4423959999995</v>
      </c>
      <c r="E9" s="5"/>
      <c r="F9" s="6"/>
      <c r="G9" s="25" t="s">
        <v>4</v>
      </c>
      <c r="H9" s="19"/>
      <c r="I9" s="19"/>
      <c r="J9" s="20">
        <f>J8*2</f>
        <v>220852.92641280004</v>
      </c>
      <c r="K9" s="20">
        <f>(K8-D8-D9)*2+(D8+D9)</f>
        <v>531812.36380199995</v>
      </c>
      <c r="L9" s="20">
        <f>(L8-D8-D9)*2+(D8+D9)</f>
        <v>482426.56177400006</v>
      </c>
      <c r="M9" s="26">
        <f>SUM(J9:K9)</f>
        <v>752665.29021480004</v>
      </c>
      <c r="N9" s="26">
        <f>J9+L9</f>
        <v>703279.48818680015</v>
      </c>
      <c r="O9" s="21">
        <f>O8*2</f>
        <v>276066.15801600006</v>
      </c>
      <c r="P9" s="21">
        <f>(P8-D8-D9)*2+(D8+D9)</f>
        <v>531812.36380199995</v>
      </c>
      <c r="Q9" s="21">
        <f>(Q8-D8-D9)*2+(D8+D9)</f>
        <v>482426.56177400006</v>
      </c>
      <c r="R9" s="27">
        <f>SUM(O9:P9)</f>
        <v>807878.52181800001</v>
      </c>
      <c r="S9" s="27">
        <f>O9+Q9</f>
        <v>758492.71979000012</v>
      </c>
      <c r="T9" s="22">
        <f>T8*2</f>
        <v>386492.62122240005</v>
      </c>
      <c r="U9" s="22">
        <f>(U8-D8-D9)*2+(D8+D9)</f>
        <v>531812.36380199995</v>
      </c>
      <c r="V9" s="22">
        <f>(V8-D8-D9)*2+(D8+D9)</f>
        <v>482426.56177400006</v>
      </c>
      <c r="W9" s="28">
        <f>SUM(T9:U9)</f>
        <v>918304.98502440006</v>
      </c>
      <c r="X9" s="28">
        <f>T9+V9</f>
        <v>868919.18299640017</v>
      </c>
      <c r="Y9" s="23">
        <f>Y8*2</f>
        <v>496919.0844288001</v>
      </c>
      <c r="Z9" s="23">
        <f>(Z8-D8-D9)*2+(D8+D9)</f>
        <v>531812.36380199995</v>
      </c>
      <c r="AA9" s="23">
        <f>(AA8-D8-D9)*2+(D8+D9)</f>
        <v>482426.56177400006</v>
      </c>
      <c r="AB9" s="29">
        <f>SUM(Y9:Z9)</f>
        <v>1028731.4482308</v>
      </c>
      <c r="AC9" s="29">
        <f>Y9+AA9</f>
        <v>979345.6462028001</v>
      </c>
      <c r="AD9" s="24">
        <f>AD8*2</f>
        <v>552132.31603200012</v>
      </c>
      <c r="AE9" s="24">
        <f>(AE8-D8-D9)*2+(D8+D9)</f>
        <v>531812.36380199995</v>
      </c>
      <c r="AF9" s="24">
        <f>(AF8-D8-D9)*2+(D8+D9)</f>
        <v>482426.56177400006</v>
      </c>
      <c r="AG9" s="30">
        <f>SUM(AD9:AE9)</f>
        <v>1083944.6798340001</v>
      </c>
      <c r="AH9" s="30">
        <f>AD9+AF9</f>
        <v>1034558.8778060002</v>
      </c>
    </row>
    <row r="10" spans="2:35" ht="15" thickBot="1">
      <c r="B10" s="41" t="s">
        <v>14</v>
      </c>
      <c r="C10" s="41">
        <v>0</v>
      </c>
      <c r="D10" s="42">
        <f>D4*C10/100</f>
        <v>0</v>
      </c>
      <c r="E10" s="5"/>
      <c r="F10" s="6"/>
      <c r="G10" s="25" t="s">
        <v>5</v>
      </c>
      <c r="H10" s="19"/>
      <c r="I10" s="19"/>
      <c r="J10" s="20">
        <f>J8*3</f>
        <v>331279.38961920002</v>
      </c>
      <c r="K10" s="20">
        <f>(K8-D8-D9)*3+(D8+D9)</f>
        <v>626710.10561999981</v>
      </c>
      <c r="L10" s="20">
        <f>(L8-D8-D9)*3+(D8+D9)</f>
        <v>552631.4025780001</v>
      </c>
      <c r="M10" s="26">
        <f>SUM(J10:K10)</f>
        <v>957989.49523919984</v>
      </c>
      <c r="N10" s="26">
        <f>J10+L10</f>
        <v>883910.79219720012</v>
      </c>
      <c r="O10" s="21">
        <f>O8*3</f>
        <v>414099.23702400009</v>
      </c>
      <c r="P10" s="21">
        <f>(P8-D8-D9)*3+(D8+D9)</f>
        <v>626710.10561999981</v>
      </c>
      <c r="Q10" s="21">
        <f>(Q8-D8-D9)*3+(D8+D9)</f>
        <v>552631.4025780001</v>
      </c>
      <c r="R10" s="27">
        <f>SUM(O10:P10)</f>
        <v>1040809.342644</v>
      </c>
      <c r="S10" s="27">
        <f>O10+Q10</f>
        <v>966730.63960200013</v>
      </c>
      <c r="T10" s="22">
        <f>T8*3</f>
        <v>579738.93183360004</v>
      </c>
      <c r="U10" s="22">
        <f>(U8-D8-D9)*3+(D8+D9)</f>
        <v>626710.10561999981</v>
      </c>
      <c r="V10" s="22">
        <f>(V8-D8-D9)*3+(D8+D9)</f>
        <v>552631.4025780001</v>
      </c>
      <c r="W10" s="28">
        <f>SUM(T10:U10)</f>
        <v>1206449.0374535997</v>
      </c>
      <c r="X10" s="28">
        <f>T10+V10</f>
        <v>1132370.3344116001</v>
      </c>
      <c r="Y10" s="23">
        <f>Y8*3</f>
        <v>745378.62664320017</v>
      </c>
      <c r="Z10" s="23">
        <f>(Z8-D8-D9)*3+(D8+D9)</f>
        <v>626710.10561999981</v>
      </c>
      <c r="AA10" s="23">
        <f>(AA8-D8-D9)*3+(D8+D9)</f>
        <v>552631.4025780001</v>
      </c>
      <c r="AB10" s="29">
        <f>SUM(Y10:Z10)</f>
        <v>1372088.7322632</v>
      </c>
      <c r="AC10" s="29">
        <f>Y10+AA10</f>
        <v>1298010.0292212004</v>
      </c>
      <c r="AD10" s="24">
        <f>AD8*3</f>
        <v>828198.47404800018</v>
      </c>
      <c r="AE10" s="24">
        <f>(AE8-D8-D9)*3+(D8+D9)</f>
        <v>626710.10561999981</v>
      </c>
      <c r="AF10" s="24">
        <f>(AF8-D8-D9)*3+(D8+D9)</f>
        <v>552631.4025780001</v>
      </c>
      <c r="AG10" s="30">
        <f>SUM(AD10:AE10)</f>
        <v>1454908.5796679999</v>
      </c>
      <c r="AH10" s="30">
        <f>AD10+AF10</f>
        <v>1380829.8766260003</v>
      </c>
    </row>
    <row r="11" spans="2:35" ht="15" thickBot="1">
      <c r="B11" s="41" t="s">
        <v>15</v>
      </c>
      <c r="C11" s="41">
        <v>0</v>
      </c>
      <c r="D11" s="42">
        <f>D4*C11/100</f>
        <v>0</v>
      </c>
      <c r="E11" s="5"/>
      <c r="F11" s="6"/>
      <c r="G11" s="25" t="s">
        <v>6</v>
      </c>
      <c r="H11" s="19"/>
      <c r="I11" s="19"/>
      <c r="J11" s="20">
        <f>J8*4</f>
        <v>441705.85282560007</v>
      </c>
      <c r="K11" s="20">
        <f>(K8-D8-D9)*4+(D8+D9)</f>
        <v>721607.84743799991</v>
      </c>
      <c r="L11" s="20">
        <f>(L8-D8-D9)*4+(D8+D9)</f>
        <v>622836.24338200013</v>
      </c>
      <c r="M11" s="26">
        <f>SUM(J11:K11)</f>
        <v>1163313.7002635999</v>
      </c>
      <c r="N11" s="26">
        <f>J11+L11</f>
        <v>1064542.0962076001</v>
      </c>
      <c r="O11" s="21">
        <f>O8*4</f>
        <v>552132.31603200012</v>
      </c>
      <c r="P11" s="21">
        <f>(P8-D8-D9)*4+(D8+D9)</f>
        <v>721607.84743799991</v>
      </c>
      <c r="Q11" s="21">
        <f>(Q8-D8-D9)*4+(D8+D9)</f>
        <v>622836.24338200013</v>
      </c>
      <c r="R11" s="27">
        <f>SUM(O11:P11)</f>
        <v>1273740.16347</v>
      </c>
      <c r="S11" s="27">
        <f>O11+Q11</f>
        <v>1174968.5594140003</v>
      </c>
      <c r="T11" s="22">
        <f>T8*4</f>
        <v>772985.2424448001</v>
      </c>
      <c r="U11" s="22">
        <f>(U8-D8-D9)*4+(D8+D9)</f>
        <v>721607.84743799991</v>
      </c>
      <c r="V11" s="22">
        <f>(V8-D8-D9)*4+(D8+D9)</f>
        <v>622836.24338200013</v>
      </c>
      <c r="W11" s="28">
        <f>SUM(T11:U11)</f>
        <v>1494593.0898827999</v>
      </c>
      <c r="X11" s="28">
        <f>T11+V11</f>
        <v>1395821.4858268001</v>
      </c>
      <c r="Y11" s="23">
        <f>Y8*4</f>
        <v>993838.16885760019</v>
      </c>
      <c r="Z11" s="23">
        <f>(Z8-D8-D9)*4+(D8+D9)</f>
        <v>721607.84743799991</v>
      </c>
      <c r="AA11" s="23">
        <f>(AA8-D8-D9)*4+(D8+D9)</f>
        <v>622836.24338200013</v>
      </c>
      <c r="AB11" s="29">
        <f>SUM(Y11:Z11)</f>
        <v>1715446.0162956002</v>
      </c>
      <c r="AC11" s="29">
        <f>Y11+AA11</f>
        <v>1616674.4122396004</v>
      </c>
      <c r="AD11" s="24">
        <f>AD8*4</f>
        <v>1104264.6320640002</v>
      </c>
      <c r="AE11" s="24">
        <f>(AE8-D8-D9)*4+(D8+D9)</f>
        <v>721607.84743799991</v>
      </c>
      <c r="AF11" s="24">
        <f>(AF8-D8-D9)*4+(D8+D9)</f>
        <v>622836.24338200013</v>
      </c>
      <c r="AG11" s="30">
        <f>SUM(AD11:AE11)</f>
        <v>1825872.4795020001</v>
      </c>
      <c r="AH11" s="30">
        <f>AD11+AF11</f>
        <v>1727100.8754460004</v>
      </c>
    </row>
    <row r="12" spans="2:35" ht="15" thickBot="1">
      <c r="B12" s="41" t="s">
        <v>16</v>
      </c>
      <c r="C12" s="41">
        <v>1.07</v>
      </c>
      <c r="D12" s="42">
        <f>D4*C12/100</f>
        <v>7628.894346</v>
      </c>
      <c r="E12" s="5"/>
      <c r="F12" s="5"/>
      <c r="G12" s="25" t="s">
        <v>7</v>
      </c>
      <c r="H12" s="19"/>
      <c r="I12" s="19"/>
      <c r="J12" s="20">
        <f>J8*5</f>
        <v>552132.31603200012</v>
      </c>
      <c r="K12" s="20">
        <f>(K8-D8-D9)*5+(D8+D9)</f>
        <v>816505.58925599977</v>
      </c>
      <c r="L12" s="20">
        <f>(L8-D8-D9)*5+(D8+D9)</f>
        <v>693041.08418600005</v>
      </c>
      <c r="M12" s="26">
        <f>SUM(J12:K12)</f>
        <v>1368637.9052879999</v>
      </c>
      <c r="N12" s="26">
        <f>J12+L12</f>
        <v>1245173.4002180002</v>
      </c>
      <c r="O12" s="21">
        <f>O8*5</f>
        <v>690165.39504000009</v>
      </c>
      <c r="P12" s="21">
        <f>(P8-D8-D9)*5+(D8+D9)</f>
        <v>816505.58925599977</v>
      </c>
      <c r="Q12" s="21">
        <f>(Q8-D8-D9)*5+(D8+D9)</f>
        <v>693041.08418600005</v>
      </c>
      <c r="R12" s="27">
        <f>SUM(O12:P12)</f>
        <v>1506670.9842959999</v>
      </c>
      <c r="S12" s="27">
        <f>O12+Q12</f>
        <v>1383206.4792260001</v>
      </c>
      <c r="T12" s="22">
        <f>T8*5</f>
        <v>966231.55305600015</v>
      </c>
      <c r="U12" s="22">
        <f>(U8-D8-D9)*5+(D8+D9)</f>
        <v>816505.58925599977</v>
      </c>
      <c r="V12" s="22">
        <f>(V8-D8-D9)*5+(D8+D9)</f>
        <v>693041.08418600005</v>
      </c>
      <c r="W12" s="28">
        <f>SUM(T12:U12)</f>
        <v>1782737.142312</v>
      </c>
      <c r="X12" s="28">
        <f>T12+V12</f>
        <v>1659272.6372420001</v>
      </c>
      <c r="Y12" s="23">
        <f>Y8*5</f>
        <v>1242297.7110720002</v>
      </c>
      <c r="Z12" s="23">
        <f>(Z8-D8-D9)*5+(D8+D9)</f>
        <v>816505.58925599977</v>
      </c>
      <c r="AA12" s="23">
        <f>(AA8-D8-D9)*5+(D8+D9)</f>
        <v>693041.08418600005</v>
      </c>
      <c r="AB12" s="29">
        <f>SUM(Y12:Z12)</f>
        <v>2058803.300328</v>
      </c>
      <c r="AC12" s="29">
        <f>Y12+AA12</f>
        <v>1935338.7952580003</v>
      </c>
      <c r="AD12" s="24">
        <f>AD8*5</f>
        <v>1380330.7900800002</v>
      </c>
      <c r="AE12" s="24">
        <f>(AE8-D8-D9)*5+(D8+D9)</f>
        <v>816505.58925599977</v>
      </c>
      <c r="AF12" s="24">
        <f>(AF8-D8-D9)*5+(D8+D9)</f>
        <v>693041.08418600005</v>
      </c>
      <c r="AG12" s="30">
        <f>SUM(AD12:AE12)</f>
        <v>2196836.379336</v>
      </c>
      <c r="AH12" s="30">
        <f>AD12+AF12</f>
        <v>2073371.8742660002</v>
      </c>
    </row>
    <row r="13" spans="2:35" ht="15" thickBot="1">
      <c r="B13" s="43" t="s">
        <v>17</v>
      </c>
      <c r="C13" s="43">
        <v>0.12</v>
      </c>
      <c r="D13" s="44">
        <f>D4*C13/100</f>
        <v>855.57693599999993</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1.53</v>
      </c>
      <c r="D14" s="42">
        <f>D4*C14/100</f>
        <v>10908.605934000001</v>
      </c>
      <c r="E14" s="8"/>
      <c r="F14" s="9"/>
    </row>
    <row r="15" spans="2:35" ht="15.75" thickBot="1">
      <c r="B15" s="43" t="s">
        <v>19</v>
      </c>
      <c r="C15" s="43">
        <v>30.87</v>
      </c>
      <c r="D15" s="44">
        <f>D4*C15/100</f>
        <v>220097.16678600002</v>
      </c>
      <c r="E15" s="8"/>
      <c r="F15" s="9"/>
      <c r="G15" t="s">
        <v>67</v>
      </c>
      <c r="M15" s="32"/>
      <c r="N15" s="32"/>
      <c r="O15" s="32"/>
    </row>
    <row r="16" spans="2:35" ht="15.75" thickBot="1">
      <c r="B16" s="43" t="s">
        <v>20</v>
      </c>
      <c r="C16" s="43">
        <v>6.7</v>
      </c>
      <c r="D16" s="44">
        <f>D4*C16/100</f>
        <v>47769.712260000008</v>
      </c>
      <c r="E16" s="8"/>
      <c r="F16" s="9"/>
      <c r="G16" t="s">
        <v>71</v>
      </c>
    </row>
    <row r="17" spans="2:32" ht="15.75" thickBot="1">
      <c r="B17" s="45" t="s">
        <v>21</v>
      </c>
      <c r="C17" s="45">
        <v>0</v>
      </c>
      <c r="D17" s="46">
        <f>D4*C17/100</f>
        <v>0</v>
      </c>
      <c r="E17" s="8"/>
      <c r="F17" s="9"/>
      <c r="G17" t="s">
        <v>84</v>
      </c>
    </row>
    <row r="18" spans="2:32" ht="15.75" thickBot="1">
      <c r="B18" s="45" t="s">
        <v>60</v>
      </c>
      <c r="C18" s="45">
        <v>0</v>
      </c>
      <c r="D18" s="46">
        <f>D4*C18/100</f>
        <v>0</v>
      </c>
      <c r="E18" s="8"/>
      <c r="F18" s="9"/>
      <c r="G18" s="31" t="s">
        <v>68</v>
      </c>
      <c r="H18" s="31"/>
      <c r="I18" s="31"/>
      <c r="J18" s="31"/>
      <c r="AA18" s="37"/>
      <c r="AB18" s="37"/>
      <c r="AC18" s="37"/>
      <c r="AD18" s="37"/>
      <c r="AE18" s="37"/>
      <c r="AF18" s="37"/>
    </row>
    <row r="19" spans="2:32" ht="15.75" thickBot="1">
      <c r="B19" s="45" t="s">
        <v>23</v>
      </c>
      <c r="C19" s="45">
        <v>1.19</v>
      </c>
      <c r="D19" s="46">
        <f>D4*C19/100</f>
        <v>8484.4712820000004</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0.03</v>
      </c>
      <c r="D20" s="46">
        <f>D4*C20/100</f>
        <v>213.89423399999998</v>
      </c>
      <c r="E20" s="8"/>
      <c r="F20" s="9"/>
      <c r="G20" t="s">
        <v>47</v>
      </c>
      <c r="P20" s="37"/>
      <c r="Q20" s="37"/>
      <c r="R20" s="37"/>
      <c r="S20" s="37"/>
      <c r="T20" s="37"/>
      <c r="U20" s="37"/>
      <c r="V20" s="37"/>
      <c r="W20" s="37"/>
      <c r="X20" s="37"/>
      <c r="Y20" s="37"/>
      <c r="Z20" s="37"/>
    </row>
    <row r="21" spans="2:32" ht="15.75" thickBot="1">
      <c r="B21" s="45" t="s">
        <v>25</v>
      </c>
      <c r="C21" s="45">
        <v>0.61</v>
      </c>
      <c r="D21" s="46">
        <f>D4*C21/100</f>
        <v>4349.1827579999999</v>
      </c>
      <c r="E21" s="8"/>
      <c r="F21" s="9"/>
      <c r="G21" t="s">
        <v>70</v>
      </c>
    </row>
    <row r="22" spans="2:32" ht="15" thickBot="1">
      <c r="B22" s="45" t="s">
        <v>26</v>
      </c>
      <c r="C22" s="45">
        <v>8.33</v>
      </c>
      <c r="D22" s="46">
        <f>D4*C22/100</f>
        <v>59391.298974000005</v>
      </c>
      <c r="E22" s="8"/>
      <c r="F22" s="9"/>
    </row>
    <row r="23" spans="2:32" ht="15" thickBot="1">
      <c r="B23" s="41" t="s">
        <v>27</v>
      </c>
      <c r="C23" s="47">
        <v>0.31</v>
      </c>
      <c r="D23" s="42">
        <f>D4*C23/100</f>
        <v>2210.2404179999999</v>
      </c>
      <c r="E23" s="8"/>
      <c r="F23" s="9"/>
    </row>
    <row r="24" spans="2:32" ht="15" thickBot="1">
      <c r="B24" s="43" t="s">
        <v>28</v>
      </c>
      <c r="C24" s="43">
        <v>1.03</v>
      </c>
      <c r="D24" s="44">
        <f>D4*C24/100</f>
        <v>7343.7020339999999</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v>
      </c>
      <c r="D27" s="46">
        <f>D4*C27/100</f>
        <v>0</v>
      </c>
      <c r="E27" s="8"/>
      <c r="F27" s="9"/>
    </row>
    <row r="28" spans="2:32" ht="15" thickBot="1">
      <c r="B28" s="45" t="s">
        <v>32</v>
      </c>
      <c r="C28" s="45">
        <v>0.23</v>
      </c>
      <c r="D28" s="46">
        <f>D4*C28/100</f>
        <v>1639.8557940000001</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0.01</v>
      </c>
      <c r="D30" s="42">
        <f>D4*C30/100</f>
        <v>71.298078000000004</v>
      </c>
      <c r="E30" s="81"/>
      <c r="F30" s="84"/>
      <c r="G30" s="36"/>
      <c r="H30" s="36"/>
      <c r="I30" s="36"/>
    </row>
    <row r="31" spans="2:32" ht="15" thickBot="1">
      <c r="B31" s="43" t="s">
        <v>35</v>
      </c>
      <c r="C31" s="43"/>
      <c r="D31" s="44">
        <f>D4*C31/100</f>
        <v>0</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100.00000000000001</v>
      </c>
      <c r="D33" s="48">
        <f t="shared" si="0"/>
        <v>712980.78</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276066.15801600006</v>
      </c>
      <c r="E36" s="85"/>
      <c r="F36" s="36"/>
      <c r="G36" s="36"/>
      <c r="H36" s="36"/>
      <c r="I36" s="36"/>
    </row>
    <row r="37" spans="2:9" ht="15" thickBot="1">
      <c r="B37" s="41" t="s">
        <v>40</v>
      </c>
      <c r="C37" s="41"/>
      <c r="D37" s="42">
        <f>D8+D9+D10+D11+D12+D14+D17+D18+D19+D20+D21+D22+D23+D25+D26+D27+D28+D29+D30</f>
        <v>436914.62198399997</v>
      </c>
      <c r="E37" s="85"/>
      <c r="F37" s="36"/>
      <c r="G37" s="36"/>
      <c r="H37" s="36"/>
      <c r="I37" s="36"/>
    </row>
    <row r="38" spans="2:9" ht="15.75" thickBot="1">
      <c r="B38" s="41" t="s">
        <v>8</v>
      </c>
      <c r="C38" s="41"/>
      <c r="D38" s="48">
        <f>SUM(D36:D37)</f>
        <v>712980.78</v>
      </c>
      <c r="E38" s="86"/>
      <c r="F38" s="36"/>
      <c r="G38" s="36"/>
      <c r="H38" s="36"/>
      <c r="I38" s="36"/>
    </row>
    <row r="39" spans="2:9" ht="15.75" thickBot="1">
      <c r="B39" s="41"/>
      <c r="C39" s="41"/>
      <c r="D39" s="48"/>
      <c r="E39" s="86"/>
      <c r="F39" s="36"/>
      <c r="G39" s="36"/>
      <c r="H39" s="36"/>
      <c r="I39" s="36"/>
    </row>
    <row r="40" spans="2:9" ht="15.75" thickBot="1">
      <c r="B40" s="41"/>
      <c r="C40" s="41"/>
      <c r="D40" s="48"/>
      <c r="E40" s="86"/>
      <c r="F40" s="36"/>
      <c r="G40" s="36"/>
      <c r="H40" s="36"/>
      <c r="I40" s="36"/>
    </row>
    <row r="41" spans="2:9" ht="15.75" thickBot="1">
      <c r="B41" s="41"/>
      <c r="C41" s="48" t="s">
        <v>64</v>
      </c>
      <c r="D41" s="48" t="s">
        <v>65</v>
      </c>
      <c r="E41" s="86"/>
      <c r="F41" s="87"/>
      <c r="G41" s="36"/>
      <c r="H41" s="36"/>
      <c r="I41" s="36"/>
    </row>
    <row r="42" spans="2:9" ht="29.25" thickBot="1">
      <c r="B42" s="58" t="s">
        <v>59</v>
      </c>
      <c r="C42" s="119">
        <f>D42/D33*100</f>
        <v>38.720000000000006</v>
      </c>
      <c r="D42" s="111">
        <f>D13+D15+D16+D24+D31</f>
        <v>276066.15801600006</v>
      </c>
      <c r="E42" s="86"/>
      <c r="F42" s="88"/>
      <c r="G42" s="36"/>
      <c r="H42" s="89"/>
      <c r="I42" s="36"/>
    </row>
    <row r="43" spans="2:9" ht="15.75" thickBot="1">
      <c r="B43" s="59" t="s">
        <v>61</v>
      </c>
      <c r="C43" s="120">
        <f>D43/D33*100</f>
        <v>10.39</v>
      </c>
      <c r="D43" s="113">
        <f>D17+D18+D19+D20+D21+D22+D25+D26+D27+D28</f>
        <v>74078.703042000008</v>
      </c>
      <c r="E43" s="86"/>
      <c r="F43" s="88"/>
      <c r="G43" s="36"/>
      <c r="H43" s="89"/>
      <c r="I43" s="36"/>
    </row>
    <row r="44" spans="2:9" ht="15.75" thickBot="1">
      <c r="B44" s="52" t="s">
        <v>62</v>
      </c>
      <c r="C44" s="121">
        <f>D44/D33*100</f>
        <v>50.89</v>
      </c>
      <c r="D44" s="115">
        <f>D12+D14+D23+D29+D30+D8+D9+D10+D11</f>
        <v>362835.91894200002</v>
      </c>
      <c r="E44" s="86"/>
      <c r="F44" s="88"/>
      <c r="G44" s="36"/>
      <c r="H44" s="89"/>
      <c r="I44" s="36"/>
    </row>
    <row r="45" spans="2:9" ht="15.75" thickTop="1">
      <c r="C45">
        <f t="shared" ref="C45:D45" si="1">SUM(C42:C44)</f>
        <v>100</v>
      </c>
      <c r="D45" s="10">
        <f t="shared" si="1"/>
        <v>712980.78</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workbookViewId="0">
      <selection activeCell="D49" sqref="D49"/>
    </sheetView>
  </sheetViews>
  <sheetFormatPr defaultRowHeight="14.25"/>
  <cols>
    <col min="2" max="2" width="39.875" customWidth="1"/>
    <col min="4" max="4" width="11.75" customWidth="1"/>
  </cols>
  <sheetData>
    <row r="2" spans="2:35">
      <c r="B2" t="s">
        <v>139</v>
      </c>
    </row>
    <row r="3" spans="2:35" ht="15.75" thickBot="1">
      <c r="B3" s="31" t="s">
        <v>10</v>
      </c>
      <c r="C3" s="4"/>
    </row>
    <row r="4" spans="2:35" ht="16.5" thickTop="1" thickBot="1">
      <c r="B4" s="38" t="s">
        <v>9</v>
      </c>
      <c r="C4" s="39">
        <v>1</v>
      </c>
      <c r="D4" s="40">
        <v>1339824.8700000001</v>
      </c>
      <c r="E4" s="10"/>
      <c r="F4" s="6"/>
    </row>
    <row r="5" spans="2:35" ht="15" thickBot="1">
      <c r="B5" s="41" t="s">
        <v>12</v>
      </c>
      <c r="C5" s="41"/>
      <c r="D5" s="42"/>
      <c r="E5" s="5"/>
      <c r="F5" s="6"/>
      <c r="G5" t="s">
        <v>140</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14.22</v>
      </c>
      <c r="D8" s="75">
        <f>D4*C8/100</f>
        <v>190523.09651400003</v>
      </c>
      <c r="E8" s="5"/>
      <c r="F8" s="6"/>
      <c r="G8" s="18"/>
      <c r="H8" s="19">
        <f>D36</f>
        <v>800143.41236400011</v>
      </c>
      <c r="I8" s="19">
        <f>H8/5</f>
        <v>160028.68247280002</v>
      </c>
      <c r="J8" s="20">
        <f>I8*2</f>
        <v>320057.36494560004</v>
      </c>
      <c r="K8" s="20">
        <f>D37</f>
        <v>539681.45763600001</v>
      </c>
      <c r="L8" s="20">
        <f>(D43/1.5)+D44</f>
        <v>441784.92046800005</v>
      </c>
      <c r="M8" s="26">
        <f>SUM(J8:K8)</f>
        <v>859738.82258160005</v>
      </c>
      <c r="N8" s="26">
        <f>J8+L8</f>
        <v>761842.28541360004</v>
      </c>
      <c r="O8" s="21">
        <f>I8*2.5</f>
        <v>400071.70618200005</v>
      </c>
      <c r="P8" s="21">
        <f>D37</f>
        <v>539681.45763600001</v>
      </c>
      <c r="Q8" s="21">
        <f>(D43/1.5)+D44</f>
        <v>441784.92046800005</v>
      </c>
      <c r="R8" s="27">
        <f>SUM(O8:P8)</f>
        <v>939753.16381800012</v>
      </c>
      <c r="S8" s="27">
        <f>O8+Q8</f>
        <v>841856.62665000011</v>
      </c>
      <c r="T8" s="22">
        <f>I8*3.5</f>
        <v>560100.38865480013</v>
      </c>
      <c r="U8" s="22">
        <f>D37</f>
        <v>539681.45763600001</v>
      </c>
      <c r="V8" s="22">
        <f>(D43/1.5)+D44</f>
        <v>441784.92046800005</v>
      </c>
      <c r="W8" s="28">
        <f>SUM(T8:U8)</f>
        <v>1099781.8462908003</v>
      </c>
      <c r="X8" s="28">
        <f>T8+V8</f>
        <v>1001885.3091228001</v>
      </c>
      <c r="Y8" s="23">
        <f>I8*4.5</f>
        <v>720129.07112760004</v>
      </c>
      <c r="Z8" s="23">
        <f>D37</f>
        <v>539681.45763600001</v>
      </c>
      <c r="AA8" s="23">
        <f>(D43/1.5)+D44</f>
        <v>441784.92046800005</v>
      </c>
      <c r="AB8" s="29">
        <f>SUM(Y8:Z8)</f>
        <v>1259810.5287636002</v>
      </c>
      <c r="AC8" s="29">
        <f>Y8+AA8</f>
        <v>1161913.9915956</v>
      </c>
      <c r="AD8" s="24">
        <f>I8*5</f>
        <v>800143.41236400011</v>
      </c>
      <c r="AE8" s="24">
        <f>D37</f>
        <v>539681.45763600001</v>
      </c>
      <c r="AF8" s="24">
        <f>(D43/1.5)+D44</f>
        <v>441784.92046800005</v>
      </c>
      <c r="AG8" s="57">
        <f>SUM(AD8:AE8)</f>
        <v>1339824.8700000001</v>
      </c>
      <c r="AH8" s="30">
        <f>AD8+AF8</f>
        <v>1241928.3328320002</v>
      </c>
      <c r="AI8">
        <f>AH8/AG8*100-100</f>
        <v>-7.3066666666666578</v>
      </c>
    </row>
    <row r="9" spans="2:35" ht="15" thickBot="1">
      <c r="B9" s="73" t="s">
        <v>13</v>
      </c>
      <c r="C9" s="73">
        <v>0.14000000000000001</v>
      </c>
      <c r="D9" s="75">
        <f>D4*C9/100</f>
        <v>1875.7548180000003</v>
      </c>
      <c r="E9" s="5"/>
      <c r="F9" s="6"/>
      <c r="G9" s="25" t="s">
        <v>4</v>
      </c>
      <c r="H9" s="19"/>
      <c r="I9" s="19"/>
      <c r="J9" s="20">
        <f>J8*2</f>
        <v>640114.72989120008</v>
      </c>
      <c r="K9" s="20">
        <f>(K8-D8-D9)*2+(D8+D9)</f>
        <v>886964.06393999991</v>
      </c>
      <c r="L9" s="20">
        <f>(L8-D8-D9)*2+(D8+D9)</f>
        <v>691170.98960400012</v>
      </c>
      <c r="M9" s="26">
        <f>SUM(J9:K9)</f>
        <v>1527078.7938311999</v>
      </c>
      <c r="N9" s="26">
        <f>J9+L9</f>
        <v>1331285.7194952001</v>
      </c>
      <c r="O9" s="21">
        <f>O8*2</f>
        <v>800143.41236400011</v>
      </c>
      <c r="P9" s="21">
        <f>(P8-D8-D9)*2+(D8+D9)</f>
        <v>886964.06393999991</v>
      </c>
      <c r="Q9" s="21">
        <f>(Q8-D8-D9)*2+(D8+D9)</f>
        <v>691170.98960400012</v>
      </c>
      <c r="R9" s="27">
        <f>SUM(O9:P9)</f>
        <v>1687107.476304</v>
      </c>
      <c r="S9" s="27">
        <f>O9+Q9</f>
        <v>1491314.4019680002</v>
      </c>
      <c r="T9" s="22">
        <f>T8*2</f>
        <v>1120200.7773096003</v>
      </c>
      <c r="U9" s="22">
        <f>(U8-D8-D9)*2+(D8+D9)</f>
        <v>886964.06393999991</v>
      </c>
      <c r="V9" s="22">
        <f>(V8-D8-D9)*2+(D8+D9)</f>
        <v>691170.98960400012</v>
      </c>
      <c r="W9" s="28">
        <f>SUM(T9:U9)</f>
        <v>2007164.8412496001</v>
      </c>
      <c r="X9" s="28">
        <f>T9+V9</f>
        <v>1811371.7669136003</v>
      </c>
      <c r="Y9" s="23">
        <f>Y8*2</f>
        <v>1440258.1422552001</v>
      </c>
      <c r="Z9" s="23">
        <f>(Z8-D8-D9)*2+(D8+D9)</f>
        <v>886964.06393999991</v>
      </c>
      <c r="AA9" s="23">
        <f>(AA8-D8-D9)*2+(D8+D9)</f>
        <v>691170.98960400012</v>
      </c>
      <c r="AB9" s="29">
        <f>SUM(Y9:Z9)</f>
        <v>2327222.2061951999</v>
      </c>
      <c r="AC9" s="29">
        <f>Y9+AA9</f>
        <v>2131429.1318592001</v>
      </c>
      <c r="AD9" s="24">
        <f>AD8*2</f>
        <v>1600286.8247280002</v>
      </c>
      <c r="AE9" s="24">
        <f>(AE8-D8-D9)*2+(D8+D9)</f>
        <v>886964.06393999991</v>
      </c>
      <c r="AF9" s="24">
        <f>(AF8-D8-D9)*2+(D8+D9)</f>
        <v>691170.98960400012</v>
      </c>
      <c r="AG9" s="30">
        <f>SUM(AD9:AE9)</f>
        <v>2487250.8886680002</v>
      </c>
      <c r="AH9" s="30">
        <f>AD9+AF9</f>
        <v>2291457.8143320004</v>
      </c>
    </row>
    <row r="10" spans="2:35" ht="15" thickBot="1">
      <c r="B10" s="41" t="s">
        <v>14</v>
      </c>
      <c r="C10" s="41">
        <v>0</v>
      </c>
      <c r="D10" s="42">
        <f>D4*C10/100</f>
        <v>0</v>
      </c>
      <c r="E10" s="5"/>
      <c r="F10" s="6"/>
      <c r="G10" s="25" t="s">
        <v>5</v>
      </c>
      <c r="H10" s="19"/>
      <c r="I10" s="19"/>
      <c r="J10" s="20">
        <f>J8*3</f>
        <v>960172.09483680013</v>
      </c>
      <c r="K10" s="20">
        <f>(K8-D8-D9)*3+(D8+D9)</f>
        <v>1234246.6702439999</v>
      </c>
      <c r="L10" s="20">
        <f>(L8-D8-D9)*3+(D8+D9)</f>
        <v>940557.05874000012</v>
      </c>
      <c r="M10" s="26">
        <f>SUM(J10:K10)</f>
        <v>2194418.7650808003</v>
      </c>
      <c r="N10" s="26">
        <f>J10+L10</f>
        <v>1900729.1535768001</v>
      </c>
      <c r="O10" s="21">
        <f>O8*3</f>
        <v>1200215.1185460002</v>
      </c>
      <c r="P10" s="21">
        <f>(P8-D8-D9)*3+(D8+D9)</f>
        <v>1234246.6702439999</v>
      </c>
      <c r="Q10" s="21">
        <f>(Q8-D8-D9)*3+(D8+D9)</f>
        <v>940557.05874000012</v>
      </c>
      <c r="R10" s="27">
        <f>SUM(O10:P10)</f>
        <v>2434461.7887900001</v>
      </c>
      <c r="S10" s="27">
        <f>O10+Q10</f>
        <v>2140772.1772860005</v>
      </c>
      <c r="T10" s="22">
        <f>T8*3</f>
        <v>1680301.1659644004</v>
      </c>
      <c r="U10" s="22">
        <f>(U8-D8-D9)*3+(D8+D9)</f>
        <v>1234246.6702439999</v>
      </c>
      <c r="V10" s="22">
        <f>(V8-D8-D9)*3+(D8+D9)</f>
        <v>940557.05874000012</v>
      </c>
      <c r="W10" s="28">
        <f>SUM(T10:U10)</f>
        <v>2914547.8362084003</v>
      </c>
      <c r="X10" s="28">
        <f>T10+V10</f>
        <v>2620858.2247044006</v>
      </c>
      <c r="Y10" s="23">
        <f>Y8*3</f>
        <v>2160387.2133828001</v>
      </c>
      <c r="Z10" s="23">
        <f>(Z8-D8-D9)*3+(D8+D9)</f>
        <v>1234246.6702439999</v>
      </c>
      <c r="AA10" s="23">
        <f>(AA8-D8-D9)*3+(D8+D9)</f>
        <v>940557.05874000012</v>
      </c>
      <c r="AB10" s="29">
        <f>SUM(Y10:Z10)</f>
        <v>3394633.8836268</v>
      </c>
      <c r="AC10" s="29">
        <f>Y10+AA10</f>
        <v>3100944.2721228004</v>
      </c>
      <c r="AD10" s="24">
        <f>AD8*3</f>
        <v>2400430.2370920004</v>
      </c>
      <c r="AE10" s="24">
        <f>(AE8-D8-D9)*3+(D8+D9)</f>
        <v>1234246.6702439999</v>
      </c>
      <c r="AF10" s="24">
        <f>(AF8-D8-D9)*3+(D8+D9)</f>
        <v>940557.05874000012</v>
      </c>
      <c r="AG10" s="30">
        <f>SUM(AD10:AE10)</f>
        <v>3634676.9073360004</v>
      </c>
      <c r="AH10" s="30">
        <f>AD10+AF10</f>
        <v>3340987.2958320007</v>
      </c>
    </row>
    <row r="11" spans="2:35" ht="15" thickBot="1">
      <c r="B11" s="41" t="s">
        <v>15</v>
      </c>
      <c r="C11" s="41">
        <v>0</v>
      </c>
      <c r="D11" s="42">
        <f>D4*C11/100</f>
        <v>0</v>
      </c>
      <c r="E11" s="5"/>
      <c r="F11" s="6"/>
      <c r="G11" s="25" t="s">
        <v>6</v>
      </c>
      <c r="H11" s="19"/>
      <c r="I11" s="19"/>
      <c r="J11" s="20">
        <f>J8*4</f>
        <v>1280229.4597824002</v>
      </c>
      <c r="K11" s="20">
        <f>(K8-D8-D9)*4+(D8+D9)</f>
        <v>1581529.2765479998</v>
      </c>
      <c r="L11" s="20">
        <f>(L8-D8-D9)*4+(D8+D9)</f>
        <v>1189943.1278760002</v>
      </c>
      <c r="M11" s="26">
        <f>SUM(J11:K11)</f>
        <v>2861758.7363304002</v>
      </c>
      <c r="N11" s="26">
        <f>J11+L11</f>
        <v>2470172.5876584006</v>
      </c>
      <c r="O11" s="21">
        <f>O8*4</f>
        <v>1600286.8247280002</v>
      </c>
      <c r="P11" s="21">
        <f>(P8-D8-D9)*4+(D8+D9)</f>
        <v>1581529.2765479998</v>
      </c>
      <c r="Q11" s="21">
        <f>(Q8-D8-D9)*4+(D8+D9)</f>
        <v>1189943.1278760002</v>
      </c>
      <c r="R11" s="27">
        <f>SUM(O11:P11)</f>
        <v>3181816.101276</v>
      </c>
      <c r="S11" s="27">
        <f>O11+Q11</f>
        <v>2790229.9526040005</v>
      </c>
      <c r="T11" s="22">
        <f>T8*4</f>
        <v>2240401.5546192005</v>
      </c>
      <c r="U11" s="22">
        <f>(U8-D8-D9)*4+(D8+D9)</f>
        <v>1581529.2765479998</v>
      </c>
      <c r="V11" s="22">
        <f>(V8-D8-D9)*4+(D8+D9)</f>
        <v>1189943.1278760002</v>
      </c>
      <c r="W11" s="28">
        <f>SUM(T11:U11)</f>
        <v>3821930.8311672006</v>
      </c>
      <c r="X11" s="28">
        <f>T11+V11</f>
        <v>3430344.682495201</v>
      </c>
      <c r="Y11" s="23">
        <f>Y8*4</f>
        <v>2880516.2845104001</v>
      </c>
      <c r="Z11" s="23">
        <f>(Z8-D8-D9)*4+(D8+D9)</f>
        <v>1581529.2765479998</v>
      </c>
      <c r="AA11" s="23">
        <f>(AA8-D8-D9)*4+(D8+D9)</f>
        <v>1189943.1278760002</v>
      </c>
      <c r="AB11" s="29">
        <f>SUM(Y11:Z11)</f>
        <v>4462045.5610584002</v>
      </c>
      <c r="AC11" s="29">
        <f>Y11+AA11</f>
        <v>4070459.4123864006</v>
      </c>
      <c r="AD11" s="24">
        <f>AD8*4</f>
        <v>3200573.6494560004</v>
      </c>
      <c r="AE11" s="24">
        <f>(AE8-D8-D9)*4+(D8+D9)</f>
        <v>1581529.2765479998</v>
      </c>
      <c r="AF11" s="24">
        <f>(AF8-D8-D9)*4+(D8+D9)</f>
        <v>1189943.1278760002</v>
      </c>
      <c r="AG11" s="30">
        <f>SUM(AD11:AE11)</f>
        <v>4782102.926004</v>
      </c>
      <c r="AH11" s="30">
        <f>AD11+AF11</f>
        <v>4390516.7773320004</v>
      </c>
    </row>
    <row r="12" spans="2:35" ht="15" thickBot="1">
      <c r="B12" s="41" t="s">
        <v>16</v>
      </c>
      <c r="C12" s="41">
        <v>0.34</v>
      </c>
      <c r="D12" s="42">
        <f>D4*C12/100</f>
        <v>4555.4045580000002</v>
      </c>
      <c r="E12" s="5"/>
      <c r="F12" s="5"/>
      <c r="G12" s="25" t="s">
        <v>7</v>
      </c>
      <c r="H12" s="19"/>
      <c r="I12" s="19"/>
      <c r="J12" s="20">
        <f>J8*5</f>
        <v>1600286.8247280002</v>
      </c>
      <c r="K12" s="20">
        <f>(K8-D8-D9)*5+(D8+D9)</f>
        <v>1928811.8828519997</v>
      </c>
      <c r="L12" s="20">
        <f>(L8-D8-D9)*5+(D8+D9)</f>
        <v>1439329.1970120003</v>
      </c>
      <c r="M12" s="26">
        <f>SUM(J12:K12)</f>
        <v>3529098.7075800002</v>
      </c>
      <c r="N12" s="26">
        <f>J12+L12</f>
        <v>3039616.0217400007</v>
      </c>
      <c r="O12" s="21">
        <f>O8*5</f>
        <v>2000358.5309100002</v>
      </c>
      <c r="P12" s="21">
        <f>(P8-D8-D9)*5+(D8+D9)</f>
        <v>1928811.8828519997</v>
      </c>
      <c r="Q12" s="21">
        <f>(Q8-D8-D9)*5+(D8+D9)</f>
        <v>1439329.1970120003</v>
      </c>
      <c r="R12" s="27">
        <f>SUM(O12:P12)</f>
        <v>3929170.4137619999</v>
      </c>
      <c r="S12" s="27">
        <f>O12+Q12</f>
        <v>3439687.7279220005</v>
      </c>
      <c r="T12" s="22">
        <f>T8*5</f>
        <v>2800501.9432740007</v>
      </c>
      <c r="U12" s="22">
        <f>(U8-D8-D9)*5+(D8+D9)</f>
        <v>1928811.8828519997</v>
      </c>
      <c r="V12" s="22">
        <f>(V8-D8-D9)*5+(D8+D9)</f>
        <v>1439329.1970120003</v>
      </c>
      <c r="W12" s="28">
        <f>SUM(T12:U12)</f>
        <v>4729313.8261259999</v>
      </c>
      <c r="X12" s="28">
        <f>T12+V12</f>
        <v>4239831.1402860004</v>
      </c>
      <c r="Y12" s="23">
        <f>Y8*5</f>
        <v>3600645.3556380002</v>
      </c>
      <c r="Z12" s="23">
        <f>(Z8-D8-D9)*5+(D8+D9)</f>
        <v>1928811.8828519997</v>
      </c>
      <c r="AA12" s="23">
        <f>(AA8-D8-D9)*5+(D8+D9)</f>
        <v>1439329.1970120003</v>
      </c>
      <c r="AB12" s="29">
        <f>SUM(Y12:Z12)</f>
        <v>5529457.2384900004</v>
      </c>
      <c r="AC12" s="29">
        <f>Y12+AA12</f>
        <v>5039974.5526500009</v>
      </c>
      <c r="AD12" s="24">
        <f>AD8*5</f>
        <v>4000717.0618200004</v>
      </c>
      <c r="AE12" s="24">
        <f>(AE8-D8-D9)*5+(D8+D9)</f>
        <v>1928811.8828519997</v>
      </c>
      <c r="AF12" s="24">
        <f>(AF8-D8-D9)*5+(D8+D9)</f>
        <v>1439329.1970120003</v>
      </c>
      <c r="AG12" s="30">
        <f>SUM(AD12:AE12)</f>
        <v>5929528.9446719997</v>
      </c>
      <c r="AH12" s="30">
        <f>AD12+AF12</f>
        <v>5440046.2588320002</v>
      </c>
    </row>
    <row r="13" spans="2:35" ht="15" thickBot="1">
      <c r="B13" s="43" t="s">
        <v>17</v>
      </c>
      <c r="C13" s="43">
        <v>1.71</v>
      </c>
      <c r="D13" s="44">
        <f>D4*C13/100</f>
        <v>22911.005277</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2.5</v>
      </c>
      <c r="D14" s="42">
        <f>D4*C14/100</f>
        <v>33495.621750000006</v>
      </c>
      <c r="E14" s="8"/>
      <c r="F14" s="9"/>
    </row>
    <row r="15" spans="2:35" ht="15.75" thickBot="1">
      <c r="B15" s="43" t="s">
        <v>19</v>
      </c>
      <c r="C15" s="43">
        <v>56.3</v>
      </c>
      <c r="D15" s="44">
        <f>D4*C15/100</f>
        <v>754321.40181000007</v>
      </c>
      <c r="E15" s="8"/>
      <c r="F15" s="9"/>
      <c r="G15" t="s">
        <v>67</v>
      </c>
      <c r="M15" s="32"/>
      <c r="N15" s="32"/>
      <c r="O15" s="32"/>
    </row>
    <row r="16" spans="2:35" ht="15.75" thickBot="1">
      <c r="B16" s="43" t="s">
        <v>20</v>
      </c>
      <c r="C16" s="43">
        <v>1.44</v>
      </c>
      <c r="D16" s="44">
        <f>D4*C16/100</f>
        <v>19293.478128000002</v>
      </c>
      <c r="E16" s="8"/>
      <c r="F16" s="9"/>
      <c r="G16" t="s">
        <v>71</v>
      </c>
    </row>
    <row r="17" spans="2:32" ht="15.75" thickBot="1">
      <c r="B17" s="45" t="s">
        <v>21</v>
      </c>
      <c r="C17" s="45">
        <v>1.34</v>
      </c>
      <c r="D17" s="46">
        <f>D4*C17/100</f>
        <v>17953.653258000002</v>
      </c>
      <c r="E17" s="8"/>
      <c r="F17" s="9"/>
      <c r="G17" t="s">
        <v>84</v>
      </c>
    </row>
    <row r="18" spans="2:32" ht="15.75" thickBot="1">
      <c r="B18" s="45" t="s">
        <v>60</v>
      </c>
      <c r="C18" s="45">
        <v>0.13</v>
      </c>
      <c r="D18" s="46">
        <f>D4*C18/100</f>
        <v>1741.7723310000001</v>
      </c>
      <c r="E18" s="8"/>
      <c r="F18" s="9"/>
      <c r="G18" s="31" t="s">
        <v>68</v>
      </c>
      <c r="H18" s="31"/>
      <c r="I18" s="31"/>
      <c r="J18" s="31"/>
      <c r="AA18" s="37"/>
      <c r="AB18" s="37"/>
      <c r="AC18" s="37"/>
      <c r="AD18" s="37"/>
      <c r="AE18" s="37"/>
      <c r="AF18" s="37"/>
    </row>
    <row r="19" spans="2:32" ht="15.75" thickBot="1">
      <c r="B19" s="45" t="s">
        <v>23</v>
      </c>
      <c r="C19" s="45">
        <v>1.4</v>
      </c>
      <c r="D19" s="46">
        <f>D4*C19/100</f>
        <v>18757.548179999998</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0.17</v>
      </c>
      <c r="D20" s="46">
        <f>D4*C20/100</f>
        <v>2277.7022790000001</v>
      </c>
      <c r="E20" s="8"/>
      <c r="F20" s="9"/>
      <c r="G20" t="s">
        <v>47</v>
      </c>
      <c r="P20" s="37"/>
      <c r="Q20" s="37"/>
      <c r="R20" s="37"/>
      <c r="S20" s="37"/>
      <c r="T20" s="37"/>
      <c r="U20" s="37"/>
      <c r="V20" s="37"/>
      <c r="W20" s="37"/>
      <c r="X20" s="37"/>
      <c r="Y20" s="37"/>
      <c r="Z20" s="37"/>
    </row>
    <row r="21" spans="2:32" ht="15.75" thickBot="1">
      <c r="B21" s="45" t="s">
        <v>25</v>
      </c>
      <c r="C21" s="45">
        <v>0.43</v>
      </c>
      <c r="D21" s="46">
        <f>D4*C21/100</f>
        <v>5761.2469410000012</v>
      </c>
      <c r="E21" s="8"/>
      <c r="F21" s="9"/>
      <c r="G21" t="s">
        <v>70</v>
      </c>
    </row>
    <row r="22" spans="2:32" ht="15" thickBot="1">
      <c r="B22" s="45" t="s">
        <v>26</v>
      </c>
      <c r="C22" s="45">
        <v>18.45</v>
      </c>
      <c r="D22" s="46">
        <f>D4*C22/100</f>
        <v>247197.68851500002</v>
      </c>
      <c r="E22" s="8"/>
      <c r="F22" s="9"/>
    </row>
    <row r="23" spans="2:32" ht="15" thickBot="1">
      <c r="B23" s="41" t="s">
        <v>27</v>
      </c>
      <c r="C23" s="47">
        <v>0.43</v>
      </c>
      <c r="D23" s="42">
        <f>D4*C23/100</f>
        <v>5761.2469410000012</v>
      </c>
      <c r="E23" s="8"/>
      <c r="F23" s="9"/>
    </row>
    <row r="24" spans="2:32" ht="15" thickBot="1">
      <c r="B24" s="43" t="s">
        <v>28</v>
      </c>
      <c r="C24" s="43">
        <v>0.27</v>
      </c>
      <c r="D24" s="44">
        <f>D4*C24/100</f>
        <v>3617.5271490000009</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v>
      </c>
      <c r="D27" s="46">
        <f>D4*C27/100</f>
        <v>0</v>
      </c>
      <c r="E27" s="8"/>
      <c r="F27" s="9"/>
    </row>
    <row r="28" spans="2:32" ht="15" thickBot="1">
      <c r="B28" s="45" t="s">
        <v>32</v>
      </c>
      <c r="C28" s="45">
        <v>0</v>
      </c>
      <c r="D28" s="46">
        <f>D4*C28/100</f>
        <v>0</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0.73</v>
      </c>
      <c r="D30" s="42">
        <f>D4*C30/100</f>
        <v>9780.7215510000005</v>
      </c>
      <c r="E30" s="81"/>
      <c r="F30" s="84"/>
      <c r="G30" s="36"/>
      <c r="H30" s="36"/>
      <c r="I30" s="36"/>
    </row>
    <row r="31" spans="2:32" ht="15" thickBot="1">
      <c r="B31" s="43" t="s">
        <v>35</v>
      </c>
      <c r="C31" s="43"/>
      <c r="D31" s="44">
        <f>D4*C31/100</f>
        <v>0</v>
      </c>
      <c r="E31" s="81"/>
      <c r="F31" s="81"/>
      <c r="G31" s="36"/>
      <c r="H31" s="36"/>
      <c r="I31" s="36"/>
    </row>
    <row r="32" spans="2:32" ht="15" thickBot="1">
      <c r="B32" s="47"/>
      <c r="C32" s="41"/>
      <c r="D32" s="42"/>
      <c r="E32" s="85"/>
      <c r="F32" s="81"/>
      <c r="G32" s="36"/>
      <c r="H32" s="36"/>
      <c r="I32" s="36"/>
    </row>
    <row r="33" spans="2:9" ht="15.75" thickBot="1">
      <c r="B33" s="41" t="s">
        <v>8</v>
      </c>
      <c r="C33" s="41">
        <f>SUM(C8:C31)</f>
        <v>100.00000000000001</v>
      </c>
      <c r="D33" s="48">
        <f t="shared" ref="D33" si="0">SUM(D8:D32)</f>
        <v>1339824.8700000001</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800143.41236400011</v>
      </c>
      <c r="E36" s="85"/>
      <c r="F36" s="36"/>
      <c r="G36" s="36"/>
      <c r="H36" s="36"/>
      <c r="I36" s="36"/>
    </row>
    <row r="37" spans="2:9" ht="15" thickBot="1">
      <c r="B37" s="41" t="s">
        <v>40</v>
      </c>
      <c r="C37" s="41"/>
      <c r="D37" s="42">
        <f>D8+D9+D10+D11+D12+D14+D17+D18+D19+D20+D21+D22+D23+D25+D26+D27+D28+D29+D30</f>
        <v>539681.45763600001</v>
      </c>
      <c r="E37" s="85"/>
      <c r="F37" s="36"/>
      <c r="G37" s="36"/>
      <c r="H37" s="36"/>
      <c r="I37" s="36"/>
    </row>
    <row r="38" spans="2:9" ht="15.75" thickBot="1">
      <c r="B38" s="41" t="s">
        <v>8</v>
      </c>
      <c r="C38" s="41"/>
      <c r="D38" s="48">
        <f>SUM(D36:D37)</f>
        <v>1339824.8700000001</v>
      </c>
      <c r="E38" s="86"/>
      <c r="F38" s="36"/>
      <c r="G38" s="36"/>
      <c r="H38" s="36"/>
      <c r="I38" s="36"/>
    </row>
    <row r="39" spans="2:9" ht="15.75" thickBot="1">
      <c r="B39" s="41"/>
      <c r="C39" s="41"/>
      <c r="D39" s="48"/>
      <c r="E39" s="86"/>
      <c r="F39" s="36"/>
      <c r="G39" s="36"/>
      <c r="H39" s="36"/>
      <c r="I39" s="36"/>
    </row>
    <row r="40" spans="2:9" ht="15.75" thickBot="1">
      <c r="B40" s="41"/>
      <c r="C40" s="41"/>
      <c r="D40" s="48"/>
      <c r="E40" s="86"/>
      <c r="F40" s="36"/>
      <c r="G40" s="36"/>
      <c r="H40" s="36"/>
      <c r="I40" s="36"/>
    </row>
    <row r="41" spans="2:9" ht="15.75" thickBot="1">
      <c r="B41" s="41"/>
      <c r="C41" s="48" t="s">
        <v>64</v>
      </c>
      <c r="D41" s="48" t="s">
        <v>65</v>
      </c>
      <c r="E41" s="86"/>
      <c r="F41" s="87"/>
      <c r="G41" s="36"/>
      <c r="H41" s="36"/>
      <c r="I41" s="36"/>
    </row>
    <row r="42" spans="2:9" ht="29.25" thickBot="1">
      <c r="B42" s="58" t="s">
        <v>59</v>
      </c>
      <c r="C42" s="105">
        <f>D42/D33*100</f>
        <v>59.720000000000006</v>
      </c>
      <c r="D42" s="111">
        <f>D13+D15+D16+D24+D31</f>
        <v>800143.41236400011</v>
      </c>
      <c r="E42" s="86"/>
      <c r="F42" s="88"/>
      <c r="G42" s="36"/>
      <c r="H42" s="89"/>
      <c r="I42" s="36"/>
    </row>
    <row r="43" spans="2:9" ht="15.75" thickBot="1">
      <c r="B43" s="59" t="s">
        <v>61</v>
      </c>
      <c r="C43" s="112">
        <f>D43/D33*100</f>
        <v>21.92</v>
      </c>
      <c r="D43" s="113">
        <f>D17+D18+D19+D20+D21+D22+D25+D26+D27+D28</f>
        <v>293689.61150400003</v>
      </c>
      <c r="E43" s="86"/>
      <c r="F43" s="88"/>
      <c r="G43" s="36"/>
      <c r="H43" s="89"/>
      <c r="I43" s="36"/>
    </row>
    <row r="44" spans="2:9" ht="15.75" thickBot="1">
      <c r="B44" s="52" t="s">
        <v>62</v>
      </c>
      <c r="C44" s="114">
        <f>D44/D33*100</f>
        <v>18.360000000000003</v>
      </c>
      <c r="D44" s="115">
        <f>D12+D14+D23+D29+D30+D8+D9+D10+D11</f>
        <v>245991.84613200004</v>
      </c>
      <c r="E44" s="86"/>
      <c r="F44" s="88"/>
      <c r="G44" s="36"/>
      <c r="H44" s="89"/>
      <c r="I44" s="36"/>
    </row>
    <row r="45" spans="2:9" ht="15.75" thickTop="1">
      <c r="C45">
        <f t="shared" ref="C45:D45" si="1">SUM(C42:C44)</f>
        <v>100.00000000000001</v>
      </c>
      <c r="D45" s="10">
        <f t="shared" si="1"/>
        <v>1339824.8700000001</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workbookViewId="0">
      <selection activeCell="D52" sqref="D52"/>
    </sheetView>
  </sheetViews>
  <sheetFormatPr defaultRowHeight="14.25"/>
  <cols>
    <col min="2" max="2" width="41.25" customWidth="1"/>
    <col min="4" max="4" width="12.375" customWidth="1"/>
  </cols>
  <sheetData>
    <row r="2" spans="2:35">
      <c r="B2" t="s">
        <v>141</v>
      </c>
    </row>
    <row r="3" spans="2:35" ht="15.75" thickBot="1">
      <c r="B3" s="31" t="s">
        <v>10</v>
      </c>
      <c r="C3" s="4"/>
    </row>
    <row r="4" spans="2:35" ht="16.5" thickTop="1" thickBot="1">
      <c r="B4" s="38" t="s">
        <v>9</v>
      </c>
      <c r="C4" s="39">
        <v>1</v>
      </c>
      <c r="D4" s="40">
        <v>8296385.8700000001</v>
      </c>
      <c r="E4" s="10"/>
      <c r="F4" s="6"/>
    </row>
    <row r="5" spans="2:35" ht="15" thickBot="1">
      <c r="B5" s="41" t="s">
        <v>12</v>
      </c>
      <c r="C5" s="41"/>
      <c r="D5" s="42"/>
      <c r="E5" s="5"/>
      <c r="F5" s="6"/>
      <c r="G5" t="s">
        <v>142</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1.61</v>
      </c>
      <c r="D8" s="75">
        <f>D4*C8/100</f>
        <v>133571.812507</v>
      </c>
      <c r="E8" s="5"/>
      <c r="F8" s="6"/>
      <c r="G8" s="18"/>
      <c r="H8" s="19">
        <f>D36</f>
        <v>4173082.0926099997</v>
      </c>
      <c r="I8" s="19">
        <f>H8/5</f>
        <v>834616.41852199996</v>
      </c>
      <c r="J8" s="20">
        <f>I8*2</f>
        <v>1669232.8370439999</v>
      </c>
      <c r="K8" s="20">
        <f>D37</f>
        <v>4123303.7773899999</v>
      </c>
      <c r="L8" s="20">
        <f>(D43/1.5)+D44</f>
        <v>3103124.8615756668</v>
      </c>
      <c r="M8" s="26">
        <f>SUM(J8:K8)</f>
        <v>5792536.6144340001</v>
      </c>
      <c r="N8" s="26">
        <f>J8+L8</f>
        <v>4772357.6986196665</v>
      </c>
      <c r="O8" s="21">
        <f>I8*2.5</f>
        <v>2086541.0463049999</v>
      </c>
      <c r="P8" s="21">
        <f>D37</f>
        <v>4123303.7773899999</v>
      </c>
      <c r="Q8" s="21">
        <f>(D43/1.5)+D44</f>
        <v>3103124.8615756668</v>
      </c>
      <c r="R8" s="27">
        <f>SUM(O8:P8)</f>
        <v>6209844.8236950003</v>
      </c>
      <c r="S8" s="27">
        <f>O8+Q8</f>
        <v>5189665.9078806667</v>
      </c>
      <c r="T8" s="22">
        <f>I8*3.5</f>
        <v>2921157.4648269997</v>
      </c>
      <c r="U8" s="22">
        <f>D37</f>
        <v>4123303.7773899999</v>
      </c>
      <c r="V8" s="22">
        <f>(D43/1.5)+D44</f>
        <v>3103124.8615756668</v>
      </c>
      <c r="W8" s="28">
        <f>SUM(T8:U8)</f>
        <v>7044461.2422169996</v>
      </c>
      <c r="X8" s="28">
        <f>T8+V8</f>
        <v>6024282.326402666</v>
      </c>
      <c r="Y8" s="23">
        <f>I8*4.5</f>
        <v>3755773.883349</v>
      </c>
      <c r="Z8" s="23">
        <f>D37</f>
        <v>4123303.7773899999</v>
      </c>
      <c r="AA8" s="23">
        <f>(D43/1.5)+D44</f>
        <v>3103124.8615756668</v>
      </c>
      <c r="AB8" s="29">
        <f>SUM(Y8:Z8)</f>
        <v>7879077.660739</v>
      </c>
      <c r="AC8" s="29">
        <f>Y8+AA8</f>
        <v>6858898.7449246664</v>
      </c>
      <c r="AD8" s="24">
        <f>I8*5</f>
        <v>4173082.0926099997</v>
      </c>
      <c r="AE8" s="24">
        <f>D37</f>
        <v>4123303.7773899999</v>
      </c>
      <c r="AF8" s="24">
        <f>(D43/1.5)+D44</f>
        <v>3103124.8615756668</v>
      </c>
      <c r="AG8" s="57">
        <f>SUM(AD8:AE8)</f>
        <v>8296385.8699999992</v>
      </c>
      <c r="AH8" s="30">
        <f>AD8+AF8</f>
        <v>7276206.9541856665</v>
      </c>
      <c r="AI8">
        <f>AH8/AG8*100-100</f>
        <v>-12.296666666666653</v>
      </c>
    </row>
    <row r="9" spans="2:35" ht="15" thickBot="1">
      <c r="B9" s="73" t="s">
        <v>13</v>
      </c>
      <c r="C9" s="73">
        <v>0.02</v>
      </c>
      <c r="D9" s="75">
        <f>D4*C9/100</f>
        <v>1659.2771739999998</v>
      </c>
      <c r="E9" s="5"/>
      <c r="F9" s="6"/>
      <c r="G9" s="25" t="s">
        <v>4</v>
      </c>
      <c r="H9" s="19"/>
      <c r="I9" s="19"/>
      <c r="J9" s="20">
        <f>J8*2</f>
        <v>3338465.6740879999</v>
      </c>
      <c r="K9" s="20">
        <f>(K8-D8-D9)*2+(D8+D9)</f>
        <v>8111376.4650989994</v>
      </c>
      <c r="L9" s="20">
        <f>(L8-D8-D9)*2+(D8+D9)</f>
        <v>6071018.6334703341</v>
      </c>
      <c r="M9" s="26">
        <f>SUM(J9:K9)</f>
        <v>11449842.139186999</v>
      </c>
      <c r="N9" s="26">
        <f>J9+L9</f>
        <v>9409484.3075583335</v>
      </c>
      <c r="O9" s="21">
        <f>O8*2</f>
        <v>4173082.0926099997</v>
      </c>
      <c r="P9" s="21">
        <f>(P8-D8-D9)*2+(D8+D9)</f>
        <v>8111376.4650989994</v>
      </c>
      <c r="Q9" s="21">
        <f>(Q8-D8-D9)*2+(D8+D9)</f>
        <v>6071018.6334703341</v>
      </c>
      <c r="R9" s="27">
        <f>SUM(O9:P9)</f>
        <v>12284458.557708999</v>
      </c>
      <c r="S9" s="27">
        <f>O9+Q9</f>
        <v>10244100.726080334</v>
      </c>
      <c r="T9" s="22">
        <f>T8*2</f>
        <v>5842314.9296539994</v>
      </c>
      <c r="U9" s="22">
        <f>(U8-D8-D9)*2+(D8+D9)</f>
        <v>8111376.4650989994</v>
      </c>
      <c r="V9" s="22">
        <f>(V8-D8-D9)*2+(D8+D9)</f>
        <v>6071018.6334703341</v>
      </c>
      <c r="W9" s="28">
        <f>SUM(T9:U9)</f>
        <v>13953691.394752998</v>
      </c>
      <c r="X9" s="28">
        <f>T9+V9</f>
        <v>11913333.563124333</v>
      </c>
      <c r="Y9" s="23">
        <f>Y8*2</f>
        <v>7511547.766698</v>
      </c>
      <c r="Z9" s="23">
        <f>(Z8-D8-D9)*2+(D8+D9)</f>
        <v>8111376.4650989994</v>
      </c>
      <c r="AA9" s="23">
        <f>(AA8-D8-D9)*2+(D8+D9)</f>
        <v>6071018.6334703341</v>
      </c>
      <c r="AB9" s="29">
        <f>SUM(Y9:Z9)</f>
        <v>15622924.231796999</v>
      </c>
      <c r="AC9" s="29">
        <f>Y9+AA9</f>
        <v>13582566.400168333</v>
      </c>
      <c r="AD9" s="24">
        <f>AD8*2</f>
        <v>8346164.1852199994</v>
      </c>
      <c r="AE9" s="24">
        <f>(AE8-D8-D9)*2+(D8+D9)</f>
        <v>8111376.4650989994</v>
      </c>
      <c r="AF9" s="24">
        <f>(AF8-D8-D9)*2+(D8+D9)</f>
        <v>6071018.6334703341</v>
      </c>
      <c r="AG9" s="30">
        <f>SUM(AD9:AE9)</f>
        <v>16457540.650318999</v>
      </c>
      <c r="AH9" s="30">
        <f>AD9+AF9</f>
        <v>14417182.818690334</v>
      </c>
    </row>
    <row r="10" spans="2:35" ht="15" thickBot="1">
      <c r="B10" s="41" t="s">
        <v>14</v>
      </c>
      <c r="C10" s="41">
        <v>0</v>
      </c>
      <c r="D10" s="42">
        <f>D4*C10/100</f>
        <v>0</v>
      </c>
      <c r="E10" s="5"/>
      <c r="F10" s="6"/>
      <c r="G10" s="25" t="s">
        <v>5</v>
      </c>
      <c r="H10" s="19"/>
      <c r="I10" s="19"/>
      <c r="J10" s="20">
        <f>J8*3</f>
        <v>5007698.511132</v>
      </c>
      <c r="K10" s="20">
        <f>(K8-D8-D9)*3+(D8+D9)</f>
        <v>12099449.152807999</v>
      </c>
      <c r="L10" s="20">
        <f>(L8-D8-D9)*3+(D8+D9)</f>
        <v>9038912.4053649995</v>
      </c>
      <c r="M10" s="26">
        <f>SUM(J10:K10)</f>
        <v>17107147.663939998</v>
      </c>
      <c r="N10" s="26">
        <f>J10+L10</f>
        <v>14046610.916497</v>
      </c>
      <c r="O10" s="21">
        <f>O8*3</f>
        <v>6259623.1389149996</v>
      </c>
      <c r="P10" s="21">
        <f>(P8-D8-D9)*3+(D8+D9)</f>
        <v>12099449.152807999</v>
      </c>
      <c r="Q10" s="21">
        <f>(Q8-D8-D9)*3+(D8+D9)</f>
        <v>9038912.4053649995</v>
      </c>
      <c r="R10" s="27">
        <f>SUM(O10:P10)</f>
        <v>18359072.291722998</v>
      </c>
      <c r="S10" s="27">
        <f>O10+Q10</f>
        <v>15298535.54428</v>
      </c>
      <c r="T10" s="22">
        <f>T8*3</f>
        <v>8763472.3944809996</v>
      </c>
      <c r="U10" s="22">
        <f>(U8-D8-D9)*3+(D8+D9)</f>
        <v>12099449.152807999</v>
      </c>
      <c r="V10" s="22">
        <f>(V8-D8-D9)*3+(D8+D9)</f>
        <v>9038912.4053649995</v>
      </c>
      <c r="W10" s="28">
        <f>SUM(T10:U10)</f>
        <v>20862921.547288999</v>
      </c>
      <c r="X10" s="28">
        <f>T10+V10</f>
        <v>17802384.799846001</v>
      </c>
      <c r="Y10" s="23">
        <f>Y8*3</f>
        <v>11267321.650047</v>
      </c>
      <c r="Z10" s="23">
        <f>(Z8-D8-D9)*3+(D8+D9)</f>
        <v>12099449.152807999</v>
      </c>
      <c r="AA10" s="23">
        <f>(AA8-D8-D9)*3+(D8+D9)</f>
        <v>9038912.4053649995</v>
      </c>
      <c r="AB10" s="29">
        <f>SUM(Y10:Z10)</f>
        <v>23366770.802855</v>
      </c>
      <c r="AC10" s="29">
        <f>Y10+AA10</f>
        <v>20306234.055412002</v>
      </c>
      <c r="AD10" s="24">
        <f>AD8*3</f>
        <v>12519246.277829999</v>
      </c>
      <c r="AE10" s="24">
        <f>(AE8-D8-D9)*3+(D8+D9)</f>
        <v>12099449.152807999</v>
      </c>
      <c r="AF10" s="24">
        <f>(AF8-D8-D9)*3+(D8+D9)</f>
        <v>9038912.4053649995</v>
      </c>
      <c r="AG10" s="30">
        <f>SUM(AD10:AE10)</f>
        <v>24618695.430638</v>
      </c>
      <c r="AH10" s="30">
        <f>AD10+AF10</f>
        <v>21558158.683194999</v>
      </c>
    </row>
    <row r="11" spans="2:35" ht="15" thickBot="1">
      <c r="B11" s="41" t="s">
        <v>15</v>
      </c>
      <c r="C11" s="41">
        <v>0</v>
      </c>
      <c r="D11" s="42">
        <f>D4*C11/100</f>
        <v>0</v>
      </c>
      <c r="E11" s="5"/>
      <c r="F11" s="6"/>
      <c r="G11" s="25" t="s">
        <v>6</v>
      </c>
      <c r="H11" s="19"/>
      <c r="I11" s="19"/>
      <c r="J11" s="20">
        <f>J8*4</f>
        <v>6676931.3481759997</v>
      </c>
      <c r="K11" s="20">
        <f>(K8-D8-D9)*4+(D8+D9)</f>
        <v>16087521.840516999</v>
      </c>
      <c r="L11" s="20">
        <f>(L8-D8-D9)*4+(D8+D9)</f>
        <v>12006806.177259667</v>
      </c>
      <c r="M11" s="26">
        <f>SUM(J11:K11)</f>
        <v>22764453.188692998</v>
      </c>
      <c r="N11" s="26">
        <f>J11+L11</f>
        <v>18683737.525435667</v>
      </c>
      <c r="O11" s="21">
        <f>O8*4</f>
        <v>8346164.1852199994</v>
      </c>
      <c r="P11" s="21">
        <f>(P8-D8-D9)*4+(D8+D9)</f>
        <v>16087521.840516999</v>
      </c>
      <c r="Q11" s="21">
        <f>(Q8-D8-D9)*4+(D8+D9)</f>
        <v>12006806.177259667</v>
      </c>
      <c r="R11" s="27">
        <f>SUM(O11:P11)</f>
        <v>24433686.025736999</v>
      </c>
      <c r="S11" s="27">
        <f>O11+Q11</f>
        <v>20352970.362479664</v>
      </c>
      <c r="T11" s="22">
        <f>T8*4</f>
        <v>11684629.859307999</v>
      </c>
      <c r="U11" s="22">
        <f>(U8-D8-D9)*4+(D8+D9)</f>
        <v>16087521.840516999</v>
      </c>
      <c r="V11" s="22">
        <f>(V8-D8-D9)*4+(D8+D9)</f>
        <v>12006806.177259667</v>
      </c>
      <c r="W11" s="28">
        <f>SUM(T11:U11)</f>
        <v>27772151.699824996</v>
      </c>
      <c r="X11" s="28">
        <f>T11+V11</f>
        <v>23691436.036567666</v>
      </c>
      <c r="Y11" s="23">
        <f>Y8*4</f>
        <v>15023095.533396</v>
      </c>
      <c r="Z11" s="23">
        <f>(Z8-D8-D9)*4+(D8+D9)</f>
        <v>16087521.840516999</v>
      </c>
      <c r="AA11" s="23">
        <f>(AA8-D8-D9)*4+(D8+D9)</f>
        <v>12006806.177259667</v>
      </c>
      <c r="AB11" s="29">
        <f>SUM(Y11:Z11)</f>
        <v>31110617.373912998</v>
      </c>
      <c r="AC11" s="29">
        <f>Y11+AA11</f>
        <v>27029901.710655667</v>
      </c>
      <c r="AD11" s="24">
        <f>AD8*4</f>
        <v>16692328.370439999</v>
      </c>
      <c r="AE11" s="24">
        <f>(AE8-D8-D9)*4+(D8+D9)</f>
        <v>16087521.840516999</v>
      </c>
      <c r="AF11" s="24">
        <f>(AF8-D8-D9)*4+(D8+D9)</f>
        <v>12006806.177259667</v>
      </c>
      <c r="AG11" s="30">
        <f>SUM(AD11:AE11)</f>
        <v>32779850.210956998</v>
      </c>
      <c r="AH11" s="30">
        <f>AD11+AF11</f>
        <v>28699134.547699668</v>
      </c>
    </row>
    <row r="12" spans="2:35" ht="15" thickBot="1">
      <c r="B12" s="41" t="s">
        <v>16</v>
      </c>
      <c r="C12" s="41">
        <v>0.24</v>
      </c>
      <c r="D12" s="42">
        <f>D4*C12/100</f>
        <v>19911.326088000002</v>
      </c>
      <c r="E12" s="5"/>
      <c r="F12" s="5"/>
      <c r="G12" s="25" t="s">
        <v>7</v>
      </c>
      <c r="H12" s="19"/>
      <c r="I12" s="19"/>
      <c r="J12" s="20">
        <f>J8*5</f>
        <v>8346164.1852199994</v>
      </c>
      <c r="K12" s="20">
        <f>(K8-D8-D9)*5+(D8+D9)</f>
        <v>20075594.528225999</v>
      </c>
      <c r="L12" s="20">
        <f>(L8-D8-D9)*5+(D8+D9)</f>
        <v>14974699.949154334</v>
      </c>
      <c r="M12" s="26">
        <f>SUM(J12:K12)</f>
        <v>28421758.713445999</v>
      </c>
      <c r="N12" s="26">
        <f>J12+L12</f>
        <v>23320864.134374335</v>
      </c>
      <c r="O12" s="21">
        <f>O8*5</f>
        <v>10432705.231525</v>
      </c>
      <c r="P12" s="21">
        <f>(P8-D8-D9)*5+(D8+D9)</f>
        <v>20075594.528225999</v>
      </c>
      <c r="Q12" s="21">
        <f>(Q8-D8-D9)*5+(D8+D9)</f>
        <v>14974699.949154334</v>
      </c>
      <c r="R12" s="27">
        <f>SUM(O12:P12)</f>
        <v>30508299.759751</v>
      </c>
      <c r="S12" s="27">
        <f>O12+Q12</f>
        <v>25407405.180679336</v>
      </c>
      <c r="T12" s="22">
        <f>T8*5</f>
        <v>14605787.324134998</v>
      </c>
      <c r="U12" s="22">
        <f>(U8-D8-D9)*5+(D8+D9)</f>
        <v>20075594.528225999</v>
      </c>
      <c r="V12" s="22">
        <f>(V8-D8-D9)*5+(D8+D9)</f>
        <v>14974699.949154334</v>
      </c>
      <c r="W12" s="28">
        <f>SUM(T12:U12)</f>
        <v>34681381.852360994</v>
      </c>
      <c r="X12" s="28">
        <f>T12+V12</f>
        <v>29580487.27328933</v>
      </c>
      <c r="Y12" s="23">
        <f>Y8*5</f>
        <v>18778869.416745</v>
      </c>
      <c r="Z12" s="23">
        <f>(Z8-D8-D9)*5+(D8+D9)</f>
        <v>20075594.528225999</v>
      </c>
      <c r="AA12" s="23">
        <f>(AA8-D8-D9)*5+(D8+D9)</f>
        <v>14974699.949154334</v>
      </c>
      <c r="AB12" s="29">
        <f>SUM(Y12:Z12)</f>
        <v>38854463.944970995</v>
      </c>
      <c r="AC12" s="29">
        <f>Y12+AA12</f>
        <v>33753569.365899332</v>
      </c>
      <c r="AD12" s="24">
        <f>AD8*5</f>
        <v>20865410.46305</v>
      </c>
      <c r="AE12" s="24">
        <f>(AE8-D8-D9)*5+(D8+D9)</f>
        <v>20075594.528225999</v>
      </c>
      <c r="AF12" s="24">
        <f>(AF8-D8-D9)*5+(D8+D9)</f>
        <v>14974699.949154334</v>
      </c>
      <c r="AG12" s="30">
        <f>SUM(AD12:AE12)</f>
        <v>40941004.991275996</v>
      </c>
      <c r="AH12" s="30">
        <f>AD12+AF12</f>
        <v>35840110.412204333</v>
      </c>
    </row>
    <row r="13" spans="2:35" ht="15" thickBot="1">
      <c r="B13" s="43" t="s">
        <v>17</v>
      </c>
      <c r="C13" s="43">
        <v>0.5</v>
      </c>
      <c r="D13" s="44">
        <f>D4*C13/100</f>
        <v>41481.929349999999</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1.54</v>
      </c>
      <c r="D14" s="42">
        <f>D4*C14/100</f>
        <v>127764.34239800001</v>
      </c>
      <c r="E14" s="8"/>
      <c r="F14" s="9"/>
    </row>
    <row r="15" spans="2:35" ht="15.75" thickBot="1">
      <c r="B15" s="43" t="s">
        <v>19</v>
      </c>
      <c r="C15" s="43">
        <v>30.88</v>
      </c>
      <c r="D15" s="44">
        <f>D4*C15/100</f>
        <v>2561923.9566560001</v>
      </c>
      <c r="E15" s="8"/>
      <c r="F15" s="9"/>
      <c r="G15" t="s">
        <v>67</v>
      </c>
      <c r="M15" s="32"/>
      <c r="N15" s="32"/>
      <c r="O15" s="32"/>
    </row>
    <row r="16" spans="2:35" ht="15.75" thickBot="1">
      <c r="B16" s="43" t="s">
        <v>20</v>
      </c>
      <c r="C16" s="43">
        <v>0.66</v>
      </c>
      <c r="D16" s="44">
        <f>D4*C16/100</f>
        <v>54756.146742000004</v>
      </c>
      <c r="E16" s="8"/>
      <c r="F16" s="9"/>
      <c r="G16" t="s">
        <v>71</v>
      </c>
    </row>
    <row r="17" spans="2:32" ht="15.75" thickBot="1">
      <c r="B17" s="45" t="s">
        <v>21</v>
      </c>
      <c r="C17" s="45">
        <v>0.61</v>
      </c>
      <c r="D17" s="46">
        <f>D4*C17/100</f>
        <v>50607.953806999998</v>
      </c>
      <c r="E17" s="8"/>
      <c r="F17" s="9"/>
      <c r="G17" t="s">
        <v>84</v>
      </c>
    </row>
    <row r="18" spans="2:32" ht="15.75" thickBot="1">
      <c r="B18" s="45" t="s">
        <v>60</v>
      </c>
      <c r="C18" s="45">
        <v>0.01</v>
      </c>
      <c r="D18" s="46">
        <f>D4*C18/100</f>
        <v>829.63858699999992</v>
      </c>
      <c r="E18" s="8"/>
      <c r="F18" s="9"/>
      <c r="G18" s="31" t="s">
        <v>68</v>
      </c>
      <c r="H18" s="31"/>
      <c r="I18" s="31"/>
      <c r="J18" s="31"/>
      <c r="AA18" s="37"/>
      <c r="AB18" s="37"/>
      <c r="AC18" s="37"/>
      <c r="AD18" s="37"/>
      <c r="AE18" s="37"/>
      <c r="AF18" s="37"/>
    </row>
    <row r="19" spans="2:32" ht="15.75" thickBot="1">
      <c r="B19" s="45" t="s">
        <v>23</v>
      </c>
      <c r="C19" s="45">
        <v>1.99</v>
      </c>
      <c r="D19" s="46">
        <f>D4*C19/100</f>
        <v>165098.078813</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v>
      </c>
      <c r="D20" s="46">
        <f>D4*C20/100</f>
        <v>0</v>
      </c>
      <c r="E20" s="8"/>
      <c r="F20" s="9"/>
      <c r="G20" t="s">
        <v>47</v>
      </c>
      <c r="P20" s="37"/>
      <c r="Q20" s="37"/>
      <c r="R20" s="37"/>
      <c r="S20" s="37"/>
      <c r="T20" s="37"/>
      <c r="U20" s="37"/>
      <c r="V20" s="37"/>
      <c r="W20" s="37"/>
      <c r="X20" s="37"/>
      <c r="Y20" s="37"/>
      <c r="Z20" s="37"/>
    </row>
    <row r="21" spans="2:32" ht="15.75" thickBot="1">
      <c r="B21" s="45" t="s">
        <v>25</v>
      </c>
      <c r="C21" s="45">
        <v>7.62</v>
      </c>
      <c r="D21" s="46">
        <f>D4*C21/100</f>
        <v>632184.60329400003</v>
      </c>
      <c r="E21" s="8"/>
      <c r="F21" s="9"/>
      <c r="G21" t="s">
        <v>70</v>
      </c>
    </row>
    <row r="22" spans="2:32" ht="15" thickBot="1">
      <c r="B22" s="45" t="s">
        <v>26</v>
      </c>
      <c r="C22" s="45">
        <v>19.68</v>
      </c>
      <c r="D22" s="46">
        <f>D4*C22/100</f>
        <v>1632728.7392160001</v>
      </c>
      <c r="E22" s="8"/>
      <c r="F22" s="9"/>
    </row>
    <row r="23" spans="2:32" ht="15" thickBot="1">
      <c r="B23" s="41" t="s">
        <v>27</v>
      </c>
      <c r="C23" s="47">
        <v>0.95</v>
      </c>
      <c r="D23" s="42">
        <f>D4*C23/100</f>
        <v>78815.665764999998</v>
      </c>
      <c r="E23" s="8"/>
      <c r="F23" s="9"/>
    </row>
    <row r="24" spans="2:32" ht="15" thickBot="1">
      <c r="B24" s="43" t="s">
        <v>28</v>
      </c>
      <c r="C24" s="43">
        <v>17.850000000000001</v>
      </c>
      <c r="D24" s="44">
        <f>D4*C24/100</f>
        <v>1480904.8777950001</v>
      </c>
      <c r="E24" s="8"/>
      <c r="F24" s="9"/>
    </row>
    <row r="25" spans="2:32" ht="15" thickBot="1">
      <c r="B25" s="45" t="s">
        <v>29</v>
      </c>
      <c r="C25" s="45">
        <v>0</v>
      </c>
      <c r="D25" s="46">
        <f>D4*C25/100</f>
        <v>0</v>
      </c>
      <c r="E25" s="8"/>
      <c r="F25" s="9"/>
    </row>
    <row r="26" spans="2:32" ht="15" thickBot="1">
      <c r="B26" s="45" t="s">
        <v>30</v>
      </c>
      <c r="C26" s="45">
        <v>0.02</v>
      </c>
      <c r="D26" s="46">
        <f>D4*C26/100</f>
        <v>1659.2771739999998</v>
      </c>
      <c r="E26" s="8"/>
      <c r="F26" s="9"/>
    </row>
    <row r="27" spans="2:32" ht="15" thickBot="1">
      <c r="B27" s="45" t="s">
        <v>31</v>
      </c>
      <c r="C27" s="45">
        <v>1.08</v>
      </c>
      <c r="D27" s="46">
        <f>D4*C27/100</f>
        <v>89600.967396000007</v>
      </c>
      <c r="E27" s="8"/>
      <c r="F27" s="9"/>
    </row>
    <row r="28" spans="2:32" ht="15" thickBot="1">
      <c r="B28" s="45" t="s">
        <v>32</v>
      </c>
      <c r="C28" s="45">
        <v>5.88</v>
      </c>
      <c r="D28" s="46">
        <f>D4*C28/100</f>
        <v>487827.48915600003</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8.4499999999999993</v>
      </c>
      <c r="D30" s="42">
        <f>D4*C30/100</f>
        <v>701044.60601499991</v>
      </c>
      <c r="E30" s="81"/>
      <c r="F30" s="84"/>
      <c r="G30" s="36"/>
      <c r="H30" s="36"/>
      <c r="I30" s="36"/>
    </row>
    <row r="31" spans="2:32" ht="15" thickBot="1">
      <c r="B31" s="43" t="s">
        <v>35</v>
      </c>
      <c r="C31" s="43">
        <v>0.41</v>
      </c>
      <c r="D31" s="44">
        <f>D4*C31/100</f>
        <v>34015.182067000002</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99.999999999999986</v>
      </c>
      <c r="D33" s="48">
        <f t="shared" si="0"/>
        <v>8296385.8699999992</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4173082.0926099997</v>
      </c>
      <c r="E36" s="85"/>
      <c r="F36" s="36"/>
      <c r="G36" s="36"/>
      <c r="H36" s="36"/>
      <c r="I36" s="36"/>
    </row>
    <row r="37" spans="2:9" ht="15" thickBot="1">
      <c r="B37" s="41" t="s">
        <v>40</v>
      </c>
      <c r="C37" s="41"/>
      <c r="D37" s="42">
        <f>D8+D9+D10+D11+D12+D14+D17+D18+D19+D20+D21+D22+D23+D25+D26+D27+D28+D29+D30</f>
        <v>4123303.7773899999</v>
      </c>
      <c r="E37" s="85"/>
      <c r="F37" s="36"/>
      <c r="G37" s="36"/>
      <c r="H37" s="36"/>
      <c r="I37" s="36"/>
    </row>
    <row r="38" spans="2:9" ht="15.75" thickBot="1">
      <c r="B38" s="41" t="s">
        <v>8</v>
      </c>
      <c r="C38" s="41"/>
      <c r="D38" s="48">
        <f>SUM(D36:D37)</f>
        <v>8296385.8699999992</v>
      </c>
      <c r="E38" s="86"/>
      <c r="F38" s="36"/>
      <c r="G38" s="36"/>
      <c r="H38" s="36"/>
      <c r="I38" s="36"/>
    </row>
    <row r="39" spans="2:9" ht="15.75" thickBot="1">
      <c r="B39" s="41"/>
      <c r="C39" s="60"/>
      <c r="D39" s="48"/>
      <c r="E39" s="86"/>
      <c r="F39" s="36"/>
      <c r="G39" s="36"/>
      <c r="H39" s="36"/>
      <c r="I39" s="36"/>
    </row>
    <row r="40" spans="2:9" ht="15.75" thickBot="1">
      <c r="B40" s="41"/>
      <c r="C40" s="103"/>
      <c r="D40" s="48"/>
      <c r="E40" s="86"/>
      <c r="F40" s="36"/>
      <c r="G40" s="36"/>
      <c r="H40" s="36"/>
      <c r="I40" s="36"/>
    </row>
    <row r="41" spans="2:9" ht="15.75" thickBot="1">
      <c r="B41" s="41"/>
      <c r="C41" s="110" t="s">
        <v>64</v>
      </c>
      <c r="D41" s="48" t="s">
        <v>65</v>
      </c>
      <c r="E41" s="86"/>
      <c r="F41" s="87"/>
      <c r="G41" s="36"/>
      <c r="H41" s="36"/>
      <c r="I41" s="36"/>
    </row>
    <row r="42" spans="2:9" ht="29.25" thickBot="1">
      <c r="B42" s="58" t="s">
        <v>59</v>
      </c>
      <c r="C42" s="105">
        <f>D42/D33*100</f>
        <v>50.3</v>
      </c>
      <c r="D42" s="111">
        <f>D13+D15+D16+D24+D31</f>
        <v>4173082.0926099997</v>
      </c>
      <c r="E42" s="86"/>
      <c r="F42" s="88"/>
      <c r="G42" s="36"/>
      <c r="H42" s="89"/>
      <c r="I42" s="36"/>
    </row>
    <row r="43" spans="2:9" ht="15.75" thickBot="1">
      <c r="B43" s="59" t="s">
        <v>61</v>
      </c>
      <c r="C43" s="112">
        <f>D43/D33*100</f>
        <v>36.890000000000008</v>
      </c>
      <c r="D43" s="113">
        <f>D17+D18+D19+D20+D21+D22+D25+D26+D27+D28</f>
        <v>3060536.7474430003</v>
      </c>
      <c r="E43" s="86"/>
      <c r="F43" s="88"/>
      <c r="G43" s="36"/>
      <c r="H43" s="89"/>
      <c r="I43" s="36"/>
    </row>
    <row r="44" spans="2:9" ht="15.75" thickBot="1">
      <c r="B44" s="52" t="s">
        <v>62</v>
      </c>
      <c r="C44" s="114">
        <f>D44/D33*100</f>
        <v>12.809999999999999</v>
      </c>
      <c r="D44" s="115">
        <f>D12+D14+D23+D29+D30+D8+D9+D10+D11</f>
        <v>1062767.0299469999</v>
      </c>
      <c r="E44" s="86"/>
      <c r="F44" s="88"/>
      <c r="G44" s="36"/>
      <c r="H44" s="89"/>
      <c r="I44" s="36"/>
    </row>
    <row r="45" spans="2:9" ht="15.75" thickTop="1">
      <c r="C45">
        <f t="shared" ref="C45:D45" si="1">SUM(C42:C44)</f>
        <v>100</v>
      </c>
      <c r="D45" s="10">
        <f t="shared" si="1"/>
        <v>8296385.8699999992</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70"/>
  <sheetViews>
    <sheetView topLeftCell="E8" workbookViewId="0">
      <selection activeCell="D27" sqref="D27:D43"/>
    </sheetView>
  </sheetViews>
  <sheetFormatPr defaultRowHeight="14.25"/>
  <cols>
    <col min="2" max="2" width="30.625" customWidth="1"/>
    <col min="3" max="3" width="10" customWidth="1"/>
    <col min="4" max="4" width="11.75" customWidth="1"/>
    <col min="5" max="6" width="14.125" customWidth="1"/>
    <col min="7" max="7" width="9.125" customWidth="1"/>
    <col min="8" max="8" width="7.875" customWidth="1"/>
    <col min="9" max="9" width="9.375" customWidth="1"/>
    <col min="10" max="10" width="8" customWidth="1"/>
    <col min="11" max="11" width="8.75" customWidth="1"/>
    <col min="12" max="12" width="9.125" customWidth="1"/>
    <col min="13" max="13" width="7.875" customWidth="1"/>
    <col min="16" max="16" width="8.25" customWidth="1"/>
    <col min="17" max="17" width="8.625" customWidth="1"/>
    <col min="18" max="18" width="8.25" customWidth="1"/>
    <col min="19" max="19" width="8.375" customWidth="1"/>
    <col min="21" max="21" width="8" customWidth="1"/>
    <col min="22" max="22" width="8.125" customWidth="1"/>
  </cols>
  <sheetData>
    <row r="1" spans="2:34">
      <c r="B1" t="s">
        <v>85</v>
      </c>
    </row>
    <row r="2" spans="2:34" ht="15.75" thickBot="1">
      <c r="B2" s="31" t="s">
        <v>10</v>
      </c>
      <c r="C2" s="4"/>
    </row>
    <row r="3" spans="2:34" ht="16.5" thickTop="1" thickBot="1">
      <c r="B3" s="38" t="s">
        <v>9</v>
      </c>
      <c r="C3" s="39">
        <v>1</v>
      </c>
      <c r="D3" s="40">
        <v>31567564</v>
      </c>
      <c r="E3" s="10"/>
      <c r="F3" s="6"/>
    </row>
    <row r="4" spans="2:34" ht="15" thickBot="1">
      <c r="B4" s="41" t="s">
        <v>12</v>
      </c>
      <c r="C4" s="41"/>
      <c r="D4" s="42"/>
      <c r="E4" s="5"/>
      <c r="F4" t="s">
        <v>55</v>
      </c>
    </row>
    <row r="5" spans="2:34" ht="72.75" thickBot="1">
      <c r="B5" s="41"/>
      <c r="C5" s="41"/>
      <c r="D5" s="42"/>
      <c r="E5" s="5"/>
      <c r="F5" s="6"/>
      <c r="G5" s="12" t="s">
        <v>78</v>
      </c>
      <c r="H5" s="12" t="s">
        <v>43</v>
      </c>
      <c r="I5" s="12" t="s">
        <v>48</v>
      </c>
      <c r="J5" s="13" t="s">
        <v>74</v>
      </c>
      <c r="K5" s="13" t="s">
        <v>44</v>
      </c>
      <c r="L5" s="13" t="s">
        <v>75</v>
      </c>
      <c r="M5" s="13" t="s">
        <v>73</v>
      </c>
      <c r="N5" s="13" t="s">
        <v>76</v>
      </c>
      <c r="O5" s="14" t="s">
        <v>0</v>
      </c>
      <c r="P5" s="14" t="s">
        <v>44</v>
      </c>
      <c r="Q5" s="14" t="s">
        <v>72</v>
      </c>
      <c r="R5" s="14" t="s">
        <v>63</v>
      </c>
      <c r="S5" s="14" t="s">
        <v>76</v>
      </c>
      <c r="T5" s="15" t="s">
        <v>1</v>
      </c>
      <c r="U5" s="15" t="s">
        <v>45</v>
      </c>
      <c r="V5" s="15" t="s">
        <v>72</v>
      </c>
      <c r="W5" s="15" t="s">
        <v>63</v>
      </c>
      <c r="X5" s="15" t="s">
        <v>76</v>
      </c>
      <c r="Y5" s="16" t="s">
        <v>2</v>
      </c>
      <c r="Z5" s="16" t="s">
        <v>44</v>
      </c>
      <c r="AA5" s="16" t="s">
        <v>72</v>
      </c>
      <c r="AB5" s="16" t="s">
        <v>63</v>
      </c>
      <c r="AC5" s="16" t="s">
        <v>76</v>
      </c>
      <c r="AD5" s="17" t="s">
        <v>58</v>
      </c>
      <c r="AE5" s="17" t="s">
        <v>44</v>
      </c>
      <c r="AF5" s="17" t="s">
        <v>72</v>
      </c>
      <c r="AG5" s="17" t="s">
        <v>77</v>
      </c>
      <c r="AH5" s="17" t="s">
        <v>76</v>
      </c>
    </row>
    <row r="6" spans="2:34" ht="36.75" thickBot="1">
      <c r="B6" s="41"/>
      <c r="C6" s="41"/>
      <c r="D6" s="42"/>
      <c r="E6" s="5"/>
      <c r="F6" s="6"/>
      <c r="G6" s="12"/>
      <c r="H6" s="65"/>
      <c r="I6" s="65"/>
      <c r="J6" s="71" t="s">
        <v>82</v>
      </c>
      <c r="K6" s="70" t="s">
        <v>80</v>
      </c>
      <c r="L6" s="70" t="s">
        <v>81</v>
      </c>
      <c r="M6" s="72"/>
      <c r="N6" s="72"/>
      <c r="O6" s="71" t="s">
        <v>82</v>
      </c>
      <c r="P6" s="70" t="s">
        <v>80</v>
      </c>
      <c r="Q6" s="70" t="s">
        <v>81</v>
      </c>
      <c r="R6" s="66"/>
      <c r="S6" s="66"/>
      <c r="T6" s="71" t="s">
        <v>82</v>
      </c>
      <c r="U6" s="70" t="s">
        <v>80</v>
      </c>
      <c r="V6" s="70" t="s">
        <v>81</v>
      </c>
      <c r="W6" s="67"/>
      <c r="X6" s="67"/>
      <c r="Y6" s="71" t="s">
        <v>82</v>
      </c>
      <c r="Z6" s="70" t="s">
        <v>80</v>
      </c>
      <c r="AA6" s="70" t="s">
        <v>81</v>
      </c>
      <c r="AB6" s="68"/>
      <c r="AC6" s="68"/>
      <c r="AD6" s="71" t="s">
        <v>82</v>
      </c>
      <c r="AE6" s="70" t="s">
        <v>80</v>
      </c>
      <c r="AF6" s="70" t="s">
        <v>81</v>
      </c>
      <c r="AG6" s="69"/>
      <c r="AH6" s="69"/>
    </row>
    <row r="7" spans="2:34" ht="15" thickBot="1">
      <c r="B7" s="73" t="s">
        <v>11</v>
      </c>
      <c r="C7" s="73">
        <v>0.01</v>
      </c>
      <c r="D7" s="75">
        <f>D3*C7/100</f>
        <v>3156.7564000000002</v>
      </c>
      <c r="E7" s="5"/>
      <c r="F7" s="6"/>
      <c r="G7" s="18"/>
      <c r="H7" s="19">
        <f>D35</f>
        <v>21901575.903199997</v>
      </c>
      <c r="I7" s="19">
        <f>H7/5</f>
        <v>4380315.180639999</v>
      </c>
      <c r="J7" s="20">
        <f>I7*2</f>
        <v>8760630.361279998</v>
      </c>
      <c r="K7" s="20">
        <f>D36</f>
        <v>9662831.3403999973</v>
      </c>
      <c r="L7" s="20">
        <f>(D42/1.5)+D43</f>
        <v>6608143.3973333314</v>
      </c>
      <c r="M7" s="26">
        <f>SUM(J7:K7)</f>
        <v>18423461.701679997</v>
      </c>
      <c r="N7" s="26">
        <f>J7+L7</f>
        <v>15368773.758613329</v>
      </c>
      <c r="O7" s="21">
        <f>I7*2.5</f>
        <v>10950787.951599997</v>
      </c>
      <c r="P7" s="21">
        <f>D36</f>
        <v>9662831.3403999973</v>
      </c>
      <c r="Q7" s="21">
        <f>(D42/1.5)+D43</f>
        <v>6608143.3973333314</v>
      </c>
      <c r="R7" s="27">
        <f>SUM(O7:P7)</f>
        <v>20613619.291999996</v>
      </c>
      <c r="S7" s="27">
        <f>O7+Q7</f>
        <v>17558931.348933328</v>
      </c>
      <c r="T7" s="22">
        <f>I7*3.5</f>
        <v>15331103.132239997</v>
      </c>
      <c r="U7" s="22">
        <f>D36</f>
        <v>9662831.3403999973</v>
      </c>
      <c r="V7" s="22">
        <f>(D42/1.5)+D43</f>
        <v>6608143.3973333314</v>
      </c>
      <c r="W7" s="28">
        <f>SUM(T7:U7)</f>
        <v>24993934.472639993</v>
      </c>
      <c r="X7" s="28">
        <f>T7+V7</f>
        <v>21939246.529573329</v>
      </c>
      <c r="Y7" s="23">
        <f>I7*4.5</f>
        <v>19711418.312879995</v>
      </c>
      <c r="Z7" s="23">
        <f>D36</f>
        <v>9662831.3403999973</v>
      </c>
      <c r="AA7" s="23">
        <f>(D42/1.5)+D43</f>
        <v>6608143.3973333314</v>
      </c>
      <c r="AB7" s="29">
        <f>SUM(Y7:Z7)</f>
        <v>29374249.65327999</v>
      </c>
      <c r="AC7" s="29">
        <f>Y7+AA7</f>
        <v>26319561.710213326</v>
      </c>
      <c r="AD7" s="24">
        <f>I7*5</f>
        <v>21901575.903199993</v>
      </c>
      <c r="AE7" s="24">
        <f>D36</f>
        <v>9662831.3403999973</v>
      </c>
      <c r="AF7" s="24">
        <f>(D42/1.5)+D43</f>
        <v>6608143.3973333314</v>
      </c>
      <c r="AG7" s="57">
        <f>SUM(AD7:AE7)</f>
        <v>31564407.243599989</v>
      </c>
      <c r="AH7" s="30">
        <f>AD7+AF7</f>
        <v>28509719.300533324</v>
      </c>
    </row>
    <row r="8" spans="2:34" ht="15" thickBot="1">
      <c r="B8" s="73" t="s">
        <v>13</v>
      </c>
      <c r="C8" s="73">
        <v>0.02</v>
      </c>
      <c r="D8" s="75">
        <f>D3*C8/100</f>
        <v>6313.5128000000004</v>
      </c>
      <c r="E8" s="5"/>
      <c r="F8" s="6"/>
      <c r="G8" s="25" t="s">
        <v>4</v>
      </c>
      <c r="H8" s="19"/>
      <c r="I8" s="19"/>
      <c r="J8" s="20">
        <f>J7*2</f>
        <v>17521260.722559996</v>
      </c>
      <c r="K8" s="20">
        <f>(K7-D7-D8)*2+(D7+D8)</f>
        <v>19316192.411599994</v>
      </c>
      <c r="L8" s="20">
        <f>(L7-D7-D8)*2+(D7+D8)</f>
        <v>13206816.525466664</v>
      </c>
      <c r="M8" s="26">
        <f>SUM(J8:K8)</f>
        <v>36837453.13415999</v>
      </c>
      <c r="N8" s="26">
        <f>J8+L8</f>
        <v>30728077.248026662</v>
      </c>
      <c r="O8" s="21">
        <f>O7*2</f>
        <v>21901575.903199993</v>
      </c>
      <c r="P8" s="21">
        <f>(P7-D7-D8)*2+(D7+D8)</f>
        <v>19316192.411599994</v>
      </c>
      <c r="Q8" s="21">
        <f>(Q7-D7-D8)*2+(D7+D8)</f>
        <v>13206816.525466664</v>
      </c>
      <c r="R8" s="27">
        <f>SUM(O8:P8)</f>
        <v>41217768.314799987</v>
      </c>
      <c r="S8" s="27">
        <f>O8+Q8</f>
        <v>35108392.428666659</v>
      </c>
      <c r="T8" s="22">
        <f>T7*2</f>
        <v>30662206.264479995</v>
      </c>
      <c r="U8" s="22">
        <f>(U7-D7-D8)*2+(D7+D8)</f>
        <v>19316192.411599994</v>
      </c>
      <c r="V8" s="22">
        <f>(V7-D7-D8)*2+(D7+D8)</f>
        <v>13206816.525466664</v>
      </c>
      <c r="W8" s="28">
        <f>SUM(T8:U8)</f>
        <v>49978398.676079988</v>
      </c>
      <c r="X8" s="28">
        <f>T8+V8</f>
        <v>43869022.78994666</v>
      </c>
      <c r="Y8" s="23">
        <f>Y7*2</f>
        <v>39422836.625759989</v>
      </c>
      <c r="Z8" s="23">
        <f>(Z7-D7-D8)*2+(D7+D8)</f>
        <v>19316192.411599994</v>
      </c>
      <c r="AA8" s="23">
        <f>(AA7-D7-D8)*2+(D7+D8)</f>
        <v>13206816.525466664</v>
      </c>
      <c r="AB8" s="29">
        <f>SUM(Y8:Z8)</f>
        <v>58739029.037359983</v>
      </c>
      <c r="AC8" s="29">
        <f>Y8+AA8</f>
        <v>52629653.151226655</v>
      </c>
      <c r="AD8" s="24">
        <f>AD7*2</f>
        <v>43803151.806399986</v>
      </c>
      <c r="AE8" s="24">
        <f>(AE7-D7-D8)*2+(D7+D8)</f>
        <v>19316192.411599994</v>
      </c>
      <c r="AF8" s="24">
        <f>(AF7-D7-D8)*2+(D7+D8)</f>
        <v>13206816.525466664</v>
      </c>
      <c r="AG8" s="30">
        <f>SUM(AD8:AE8)</f>
        <v>63119344.21799998</v>
      </c>
      <c r="AH8" s="30">
        <f>AD8+AF8</f>
        <v>57009968.331866652</v>
      </c>
    </row>
    <row r="9" spans="2:34" ht="15" thickBot="1">
      <c r="B9" s="41" t="s">
        <v>14</v>
      </c>
      <c r="C9" s="41">
        <v>0</v>
      </c>
      <c r="D9" s="42">
        <f>D3*C9/100</f>
        <v>0</v>
      </c>
      <c r="E9" s="5"/>
      <c r="F9" s="6"/>
      <c r="G9" s="25" t="s">
        <v>5</v>
      </c>
      <c r="H9" s="19"/>
      <c r="I9" s="19"/>
      <c r="J9" s="20">
        <f>J7*3</f>
        <v>26281891.083839994</v>
      </c>
      <c r="K9" s="20">
        <f>(K7-D7-D8)*3+(D7+D8)</f>
        <v>28969553.482799988</v>
      </c>
      <c r="L9" s="20">
        <f>(L7-D7-D8)*3+(D7+D8)</f>
        <v>19805489.653599996</v>
      </c>
      <c r="M9" s="26">
        <f>SUM(J9:K9)</f>
        <v>55251444.566639982</v>
      </c>
      <c r="N9" s="26">
        <f>J9+L9</f>
        <v>46087380.73743999</v>
      </c>
      <c r="O9" s="21">
        <f>O7*3</f>
        <v>32852363.85479999</v>
      </c>
      <c r="P9" s="21">
        <f>(P7-D7-D8)*3+(D7+D8)</f>
        <v>28969553.482799988</v>
      </c>
      <c r="Q9" s="21">
        <f>(Q7-D7-D8)*3+(D7+D8)</f>
        <v>19805489.653599996</v>
      </c>
      <c r="R9" s="27">
        <f>SUM(O9:P9)</f>
        <v>61821917.337599978</v>
      </c>
      <c r="S9" s="27">
        <f>O9+Q9</f>
        <v>52657853.508399986</v>
      </c>
      <c r="T9" s="22">
        <f>T7*3</f>
        <v>45993309.396719992</v>
      </c>
      <c r="U9" s="22">
        <f>(U7-D7-D8)*3+(D7+D8)</f>
        <v>28969553.482799988</v>
      </c>
      <c r="V9" s="22">
        <f>(V7-D7-D8)*3+(D7+D8)</f>
        <v>19805489.653599996</v>
      </c>
      <c r="W9" s="28">
        <f>SUM(T9:U9)</f>
        <v>74962862.879519984</v>
      </c>
      <c r="X9" s="28">
        <f>T9+V9</f>
        <v>65798799.050319985</v>
      </c>
      <c r="Y9" s="23">
        <f>Y7*3</f>
        <v>59134254.938639984</v>
      </c>
      <c r="Z9" s="23">
        <f>(Z7-D7-D8)*3+(D7+D8)</f>
        <v>28969553.482799988</v>
      </c>
      <c r="AA9" s="23">
        <f>(AA7-D7-D8)*3+(D7+D8)</f>
        <v>19805489.653599996</v>
      </c>
      <c r="AB9" s="29">
        <f>SUM(Y9:Z9)</f>
        <v>88103808.421439976</v>
      </c>
      <c r="AC9" s="29">
        <f>Y9+AA9</f>
        <v>78939744.592239976</v>
      </c>
      <c r="AD9" s="24">
        <f>AD7*3</f>
        <v>65704727.709599979</v>
      </c>
      <c r="AE9" s="24">
        <f>(AE7-D7-D8)*3+(D7+D8)</f>
        <v>28969553.482799988</v>
      </c>
      <c r="AF9" s="24">
        <f>(AF7-D7-D8)*3+(D7+D8)</f>
        <v>19805489.653599996</v>
      </c>
      <c r="AG9" s="30">
        <f>SUM(AD9:AE9)</f>
        <v>94674281.192399964</v>
      </c>
      <c r="AH9" s="30">
        <f>AD9+AF9</f>
        <v>85510217.363199979</v>
      </c>
    </row>
    <row r="10" spans="2:34" ht="15" thickBot="1">
      <c r="B10" s="41" t="s">
        <v>15</v>
      </c>
      <c r="C10" s="41">
        <v>0</v>
      </c>
      <c r="D10" s="42">
        <f>D3*C10/100</f>
        <v>0</v>
      </c>
      <c r="E10" s="5"/>
      <c r="F10" s="6"/>
      <c r="G10" s="25" t="s">
        <v>6</v>
      </c>
      <c r="H10" s="19"/>
      <c r="I10" s="19"/>
      <c r="J10" s="20">
        <f>J7*4</f>
        <v>35042521.445119992</v>
      </c>
      <c r="K10" s="20">
        <f>(K7-D7-D8)*4+(D7+D8)</f>
        <v>38622914.553999983</v>
      </c>
      <c r="L10" s="20">
        <f>(L7-D7-D8)*4+(D7+D8)</f>
        <v>26404162.781733327</v>
      </c>
      <c r="M10" s="26">
        <f>SUM(J10:K10)</f>
        <v>73665435.999119967</v>
      </c>
      <c r="N10" s="26">
        <f>J10+L10</f>
        <v>61446684.226853319</v>
      </c>
      <c r="O10" s="21">
        <f>O7*4</f>
        <v>43803151.806399986</v>
      </c>
      <c r="P10" s="21">
        <f>(P7-D7-D8)*4+(D7+D8)</f>
        <v>38622914.553999983</v>
      </c>
      <c r="Q10" s="21">
        <f>(Q7-D7-D8)*4+(D7+D8)</f>
        <v>26404162.781733327</v>
      </c>
      <c r="R10" s="27">
        <f>SUM(O10:P10)</f>
        <v>82426066.360399961</v>
      </c>
      <c r="S10" s="27">
        <f>O10+Q10</f>
        <v>70207314.588133305</v>
      </c>
      <c r="T10" s="22">
        <f>T7*4</f>
        <v>61324412.52895999</v>
      </c>
      <c r="U10" s="22">
        <f>(U7-D7-D8)*4+(D7+D8)</f>
        <v>38622914.553999983</v>
      </c>
      <c r="V10" s="22">
        <f>(V7-D7-D8)*4+(D7+D8)</f>
        <v>26404162.781733327</v>
      </c>
      <c r="W10" s="28">
        <f>SUM(T10:U10)</f>
        <v>99947327.08295998</v>
      </c>
      <c r="X10" s="28">
        <f>T10+V10</f>
        <v>87728575.310693324</v>
      </c>
      <c r="Y10" s="23">
        <f>Y7*4</f>
        <v>78845673.251519978</v>
      </c>
      <c r="Z10" s="23">
        <f>(Z7-D7-D8)*4+(D7+D8)</f>
        <v>38622914.553999983</v>
      </c>
      <c r="AA10" s="23">
        <f>(AA7-D7-D8)*4+(D7+D8)</f>
        <v>26404162.781733327</v>
      </c>
      <c r="AB10" s="29">
        <f>SUM(Y10:Z10)</f>
        <v>117468587.80551997</v>
      </c>
      <c r="AC10" s="29">
        <f>Y10+AA10</f>
        <v>105249836.03325331</v>
      </c>
      <c r="AD10" s="24">
        <f>AD7*4</f>
        <v>87606303.612799972</v>
      </c>
      <c r="AE10" s="24">
        <f>(AE7-D7-D8)*4+(D7+D8)</f>
        <v>38622914.553999983</v>
      </c>
      <c r="AF10" s="24">
        <f>(AF7-D7-D8)*4+(D7+D8)</f>
        <v>26404162.781733327</v>
      </c>
      <c r="AG10" s="30">
        <f>SUM(AD10:AE10)</f>
        <v>126229218.16679996</v>
      </c>
      <c r="AH10" s="30">
        <f>AD10+AF10</f>
        <v>114010466.39453331</v>
      </c>
    </row>
    <row r="11" spans="2:34" ht="15" thickBot="1">
      <c r="B11" s="41" t="s">
        <v>16</v>
      </c>
      <c r="C11" s="41">
        <v>0.11</v>
      </c>
      <c r="D11" s="42">
        <f>D3*C11/100</f>
        <v>34724.320399999997</v>
      </c>
      <c r="E11" s="5"/>
      <c r="F11" s="5"/>
      <c r="G11" s="25" t="s">
        <v>7</v>
      </c>
      <c r="H11" s="19"/>
      <c r="I11" s="19"/>
      <c r="J11" s="20">
        <f>J7*5</f>
        <v>43803151.806399986</v>
      </c>
      <c r="K11" s="20">
        <f>(K7-D7-D8)*5+(D7+D8)</f>
        <v>48276275.625199981</v>
      </c>
      <c r="L11" s="20">
        <f>(L7-D7-D8)*5+(D7+D8)</f>
        <v>33002835.909866657</v>
      </c>
      <c r="M11" s="26">
        <f>SUM(J11:K11)</f>
        <v>92079427.431599975</v>
      </c>
      <c r="N11" s="26">
        <f>J11+L11</f>
        <v>76805987.716266647</v>
      </c>
      <c r="O11" s="21">
        <f>O7*5</f>
        <v>54753939.757999986</v>
      </c>
      <c r="P11" s="21">
        <f>(P7-D7-D8)*5+(D7+D8)</f>
        <v>48276275.625199981</v>
      </c>
      <c r="Q11" s="21">
        <f>(Q7-D7-D8)*5+(D7+D8)</f>
        <v>33002835.909866657</v>
      </c>
      <c r="R11" s="27">
        <f>SUM(O11:P11)</f>
        <v>103030215.38319996</v>
      </c>
      <c r="S11" s="27">
        <f>O11+Q11</f>
        <v>87756775.667866647</v>
      </c>
      <c r="T11" s="22">
        <f>T7*5</f>
        <v>76655515.661199987</v>
      </c>
      <c r="U11" s="22">
        <f>(U7-D7-D8)*5+(D7+D8)</f>
        <v>48276275.625199981</v>
      </c>
      <c r="V11" s="22">
        <f>(V7-D7-D8)*5+(D7+D8)</f>
        <v>33002835.909866657</v>
      </c>
      <c r="W11" s="28">
        <f>SUM(T11:U11)</f>
        <v>124931791.28639996</v>
      </c>
      <c r="X11" s="28">
        <f>T11+V11</f>
        <v>109658351.57106665</v>
      </c>
      <c r="Y11" s="23">
        <f>Y7*5</f>
        <v>98557091.564399973</v>
      </c>
      <c r="Z11" s="23">
        <f>(Z7-D7-D8)*5+(D7+D8)</f>
        <v>48276275.625199981</v>
      </c>
      <c r="AA11" s="23">
        <f>(AA7-D7-D8)*5+(D7+D8)</f>
        <v>33002835.909866657</v>
      </c>
      <c r="AB11" s="29">
        <f>SUM(Y11:Z11)</f>
        <v>146833367.18959996</v>
      </c>
      <c r="AC11" s="29">
        <f>Y11+AA11</f>
        <v>131559927.47426663</v>
      </c>
      <c r="AD11" s="24">
        <f>AD7*5</f>
        <v>109507879.51599997</v>
      </c>
      <c r="AE11" s="24">
        <f>(AE7-D7-D8)*5+(D7+D8)</f>
        <v>48276275.625199981</v>
      </c>
      <c r="AF11" s="24">
        <f>(AF7-D7-D8)*5+(D7+D8)</f>
        <v>33002835.909866657</v>
      </c>
      <c r="AG11" s="30">
        <f>SUM(AD11:AE11)</f>
        <v>157784155.14119995</v>
      </c>
      <c r="AH11" s="30">
        <f>AD11+AF11</f>
        <v>142510715.42586663</v>
      </c>
    </row>
    <row r="12" spans="2:34" ht="15" thickBot="1">
      <c r="B12" s="43" t="s">
        <v>17</v>
      </c>
      <c r="C12" s="43">
        <v>0.02</v>
      </c>
      <c r="D12" s="44">
        <f>D3*C12/100</f>
        <v>6313.5128000000004</v>
      </c>
      <c r="E12" s="8"/>
      <c r="F12" s="9"/>
      <c r="G12" s="25"/>
      <c r="H12" s="19"/>
      <c r="I12" s="19"/>
      <c r="J12" s="20"/>
      <c r="K12" s="20"/>
      <c r="L12" s="20"/>
      <c r="M12" s="26"/>
      <c r="N12" s="26"/>
      <c r="O12" s="21"/>
      <c r="P12" s="21"/>
      <c r="Q12" s="21"/>
      <c r="R12" s="27"/>
      <c r="S12" s="27"/>
      <c r="T12" s="22"/>
      <c r="U12" s="22"/>
      <c r="V12" s="22"/>
      <c r="W12" s="28"/>
      <c r="X12" s="28"/>
      <c r="Y12" s="23"/>
      <c r="Z12" s="23"/>
      <c r="AA12" s="23"/>
      <c r="AB12" s="29"/>
      <c r="AC12" s="29"/>
      <c r="AD12" s="24"/>
      <c r="AE12" s="24"/>
      <c r="AF12" s="24"/>
      <c r="AG12" s="30"/>
      <c r="AH12" s="30"/>
    </row>
    <row r="13" spans="2:34" ht="15" thickBot="1">
      <c r="B13" s="41" t="s">
        <v>18</v>
      </c>
      <c r="C13" s="41">
        <v>0.09</v>
      </c>
      <c r="D13" s="42">
        <f>D3*C13/100</f>
        <v>28410.807599999996</v>
      </c>
      <c r="E13" s="8"/>
      <c r="F13" s="9"/>
    </row>
    <row r="14" spans="2:34" ht="15.75" thickBot="1">
      <c r="B14" s="43" t="s">
        <v>19</v>
      </c>
      <c r="C14" s="43">
        <v>33.36</v>
      </c>
      <c r="D14" s="44">
        <f>D3*C14/100</f>
        <v>10530939.350399999</v>
      </c>
      <c r="E14" s="8"/>
      <c r="F14" s="9"/>
      <c r="G14" t="s">
        <v>67</v>
      </c>
      <c r="M14" s="32"/>
      <c r="N14" s="32"/>
      <c r="O14" s="32"/>
    </row>
    <row r="15" spans="2:34" ht="15.75" thickBot="1">
      <c r="B15" s="43" t="s">
        <v>20</v>
      </c>
      <c r="C15" s="43">
        <v>0.12</v>
      </c>
      <c r="D15" s="44">
        <f>D3*C15/100</f>
        <v>37881.076799999995</v>
      </c>
      <c r="E15" s="8"/>
      <c r="F15" s="9"/>
      <c r="G15" t="s">
        <v>71</v>
      </c>
    </row>
    <row r="16" spans="2:34" ht="15.75" thickBot="1">
      <c r="B16" s="45" t="s">
        <v>21</v>
      </c>
      <c r="C16" s="45">
        <v>0</v>
      </c>
      <c r="D16" s="46">
        <f>D3*C16/100</f>
        <v>0</v>
      </c>
      <c r="E16" s="8"/>
      <c r="F16" s="9"/>
      <c r="G16" t="s">
        <v>84</v>
      </c>
    </row>
    <row r="17" spans="2:32" ht="15.75" thickBot="1">
      <c r="B17" s="45" t="s">
        <v>60</v>
      </c>
      <c r="C17" s="45">
        <v>0</v>
      </c>
      <c r="D17" s="46">
        <f>D3*C17/100</f>
        <v>0</v>
      </c>
      <c r="E17" s="8"/>
      <c r="F17" s="9"/>
      <c r="G17" s="31" t="s">
        <v>68</v>
      </c>
      <c r="H17" s="31"/>
      <c r="I17" s="31"/>
      <c r="J17" s="31"/>
      <c r="AA17" s="37"/>
      <c r="AB17" s="37"/>
      <c r="AC17" s="37"/>
      <c r="AD17" s="37"/>
      <c r="AE17" s="37"/>
      <c r="AF17" s="37"/>
    </row>
    <row r="18" spans="2:32" ht="15.75" thickBot="1">
      <c r="B18" s="45" t="s">
        <v>23</v>
      </c>
      <c r="C18" s="45">
        <v>0.37</v>
      </c>
      <c r="D18" s="46">
        <f>D3*C18/100</f>
        <v>116799.9868</v>
      </c>
      <c r="E18" s="8"/>
      <c r="F18" s="9"/>
      <c r="G18" s="37" t="s">
        <v>69</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2:32" ht="15" thickBot="1">
      <c r="B19" s="45" t="s">
        <v>24</v>
      </c>
      <c r="C19" s="45">
        <v>0</v>
      </c>
      <c r="D19" s="46">
        <f>D3*C19/100</f>
        <v>0</v>
      </c>
      <c r="E19" s="8"/>
      <c r="F19" s="9"/>
      <c r="G19" t="s">
        <v>47</v>
      </c>
      <c r="P19" s="37"/>
      <c r="Q19" s="37"/>
      <c r="R19" s="37"/>
      <c r="S19" s="37"/>
      <c r="T19" s="37"/>
      <c r="U19" s="37"/>
      <c r="V19" s="37"/>
      <c r="W19" s="37"/>
      <c r="X19" s="37"/>
      <c r="Y19" s="37"/>
      <c r="Z19" s="37"/>
    </row>
    <row r="20" spans="2:32" ht="15.75" thickBot="1">
      <c r="B20" s="45" t="s">
        <v>25</v>
      </c>
      <c r="C20" s="45">
        <v>0.93</v>
      </c>
      <c r="D20" s="46">
        <f>D3*C20/100</f>
        <v>293578.34520000004</v>
      </c>
      <c r="E20" s="8"/>
      <c r="F20" s="9"/>
      <c r="G20" t="s">
        <v>70</v>
      </c>
    </row>
    <row r="21" spans="2:32" ht="15" thickBot="1">
      <c r="B21" s="45" t="s">
        <v>26</v>
      </c>
      <c r="C21" s="45">
        <v>18.309999999999999</v>
      </c>
      <c r="D21" s="46">
        <f>D3*C21/100</f>
        <v>5780020.9683999987</v>
      </c>
      <c r="E21" s="8"/>
      <c r="F21" s="9"/>
    </row>
    <row r="22" spans="2:32" ht="15" thickBot="1">
      <c r="B22" s="41" t="s">
        <v>27</v>
      </c>
      <c r="C22" s="47">
        <v>0.75</v>
      </c>
      <c r="D22" s="42">
        <f>D3*C22/100</f>
        <v>236756.73</v>
      </c>
      <c r="E22" s="8"/>
      <c r="F22" s="9"/>
    </row>
    <row r="23" spans="2:32" ht="15" thickBot="1">
      <c r="B23" s="43" t="s">
        <v>28</v>
      </c>
      <c r="C23" s="43">
        <v>34.049999999999997</v>
      </c>
      <c r="D23" s="44">
        <f>D3*C23/100</f>
        <v>10748755.541999998</v>
      </c>
      <c r="E23" s="8"/>
      <c r="F23" s="9"/>
    </row>
    <row r="24" spans="2:32" ht="15" thickBot="1">
      <c r="B24" s="45" t="s">
        <v>29</v>
      </c>
      <c r="C24" s="45">
        <v>0</v>
      </c>
      <c r="D24" s="46">
        <f>D3*C24/100</f>
        <v>0</v>
      </c>
      <c r="E24" s="8"/>
      <c r="F24" s="9"/>
    </row>
    <row r="25" spans="2:32" ht="15" thickBot="1">
      <c r="B25" s="45" t="s">
        <v>30</v>
      </c>
      <c r="C25" s="45">
        <v>0.11</v>
      </c>
      <c r="D25" s="46">
        <f>D3*C25/100</f>
        <v>34724.320399999997</v>
      </c>
      <c r="E25" s="8"/>
      <c r="F25" s="9"/>
    </row>
    <row r="26" spans="2:32" ht="15" thickBot="1">
      <c r="B26" s="45" t="s">
        <v>31</v>
      </c>
      <c r="C26" s="45">
        <v>7.99</v>
      </c>
      <c r="D26" s="46">
        <f>D3*C26/100</f>
        <v>2522248.3636000003</v>
      </c>
      <c r="E26" s="8"/>
      <c r="F26" s="9"/>
    </row>
    <row r="27" spans="2:32" ht="15" thickBot="1">
      <c r="B27" s="45" t="s">
        <v>32</v>
      </c>
      <c r="C27" s="45">
        <v>1.32</v>
      </c>
      <c r="D27" s="46">
        <f>D3*C27/100</f>
        <v>416691.84480000002</v>
      </c>
      <c r="E27" s="81"/>
      <c r="F27" s="82"/>
      <c r="G27" s="36"/>
      <c r="H27" s="36"/>
      <c r="I27" s="36"/>
    </row>
    <row r="28" spans="2:32" ht="15" thickBot="1">
      <c r="B28" s="41" t="s">
        <v>33</v>
      </c>
      <c r="C28" s="47">
        <v>0</v>
      </c>
      <c r="D28" s="42">
        <f>D3*C28/100</f>
        <v>0</v>
      </c>
      <c r="E28" s="81"/>
      <c r="F28" s="83"/>
      <c r="G28" s="36"/>
      <c r="H28" s="36"/>
      <c r="I28" s="36"/>
    </row>
    <row r="29" spans="2:32" ht="15" thickBot="1">
      <c r="B29" s="41" t="s">
        <v>34</v>
      </c>
      <c r="C29" s="47">
        <v>0.6</v>
      </c>
      <c r="D29" s="42">
        <f>D3*C29/100</f>
        <v>189405.38399999999</v>
      </c>
      <c r="E29" s="81"/>
      <c r="F29" s="84"/>
      <c r="G29" s="36"/>
      <c r="H29" s="36"/>
      <c r="I29" s="36"/>
    </row>
    <row r="30" spans="2:32" ht="15" thickBot="1">
      <c r="B30" s="43" t="s">
        <v>35</v>
      </c>
      <c r="C30" s="43">
        <v>1.83</v>
      </c>
      <c r="D30" s="44">
        <f>D3*C30/100</f>
        <v>577686.4212000001</v>
      </c>
      <c r="E30" s="81"/>
      <c r="F30" s="81"/>
      <c r="G30" s="36"/>
      <c r="H30" s="36"/>
      <c r="I30" s="36"/>
    </row>
    <row r="31" spans="2:32" ht="15" thickBot="1">
      <c r="B31" s="47"/>
      <c r="C31" s="41"/>
      <c r="D31" s="42"/>
      <c r="E31" s="85"/>
      <c r="F31" s="81"/>
      <c r="G31" s="36"/>
      <c r="H31" s="36"/>
      <c r="I31" s="36"/>
    </row>
    <row r="32" spans="2:32" ht="15.75" thickBot="1">
      <c r="B32" s="41" t="s">
        <v>8</v>
      </c>
      <c r="C32" s="41">
        <f>SUM(C7:C31)</f>
        <v>99.989999999999966</v>
      </c>
      <c r="D32" s="48">
        <f>SUM(D7:D31)</f>
        <v>31564407.243599996</v>
      </c>
      <c r="E32" s="86"/>
      <c r="F32" s="85"/>
      <c r="G32" s="36"/>
      <c r="H32" s="36"/>
      <c r="I32" s="36"/>
    </row>
    <row r="33" spans="2:11" ht="15" thickBot="1">
      <c r="B33" s="41"/>
      <c r="C33" s="41"/>
      <c r="D33" s="41"/>
      <c r="E33" s="36"/>
      <c r="F33" s="36"/>
      <c r="G33" s="36"/>
      <c r="H33" s="36"/>
      <c r="I33" s="36"/>
    </row>
    <row r="34" spans="2:11" ht="15" thickBot="1">
      <c r="B34" s="41" t="s">
        <v>38</v>
      </c>
      <c r="C34" s="41"/>
      <c r="D34" s="41"/>
      <c r="E34" s="36"/>
      <c r="F34" s="36"/>
      <c r="G34" s="36"/>
      <c r="H34" s="36"/>
      <c r="I34" s="36"/>
    </row>
    <row r="35" spans="2:11" ht="15" thickBot="1">
      <c r="B35" s="43" t="s">
        <v>39</v>
      </c>
      <c r="C35" s="43"/>
      <c r="D35" s="44">
        <f>D12+D14+D15+D23+D30</f>
        <v>21901575.903199997</v>
      </c>
      <c r="E35" s="85"/>
      <c r="F35" s="36"/>
      <c r="G35" s="36"/>
      <c r="H35" s="36"/>
      <c r="I35" s="36"/>
    </row>
    <row r="36" spans="2:11" ht="15" thickBot="1">
      <c r="B36" s="41" t="s">
        <v>40</v>
      </c>
      <c r="C36" s="41"/>
      <c r="D36" s="42">
        <f>D7+D8+D9+D10+D11+D13+D16+D17+D18+D19+D20+D21+D22+D24+D25+D26+D27+D28+D29</f>
        <v>9662831.3403999973</v>
      </c>
      <c r="E36" s="85"/>
      <c r="F36" s="36"/>
      <c r="G36" s="36"/>
      <c r="H36" s="36"/>
      <c r="I36" s="36"/>
    </row>
    <row r="37" spans="2:11" ht="15.75" thickBot="1">
      <c r="B37" s="41" t="s">
        <v>8</v>
      </c>
      <c r="C37" s="41"/>
      <c r="D37" s="48">
        <f>SUM(D35:D36)</f>
        <v>31564407.243599996</v>
      </c>
      <c r="E37" s="86"/>
      <c r="F37" s="36"/>
      <c r="G37" s="36"/>
      <c r="H37" s="36"/>
      <c r="I37" s="36"/>
    </row>
    <row r="38" spans="2:11" ht="15.75" thickBot="1">
      <c r="B38" s="41"/>
      <c r="C38" s="41"/>
      <c r="D38" s="48"/>
      <c r="E38" s="86"/>
      <c r="F38" s="36"/>
      <c r="G38" s="36"/>
      <c r="H38" s="36"/>
      <c r="I38" s="36"/>
    </row>
    <row r="39" spans="2:11" ht="15.75" thickBot="1">
      <c r="B39" s="41"/>
      <c r="C39" s="41"/>
      <c r="D39" s="48"/>
      <c r="E39" s="86"/>
      <c r="F39" s="36"/>
      <c r="G39" s="36"/>
      <c r="H39" s="36"/>
      <c r="I39" s="36"/>
    </row>
    <row r="40" spans="2:11" ht="15.75" thickBot="1">
      <c r="B40" s="41"/>
      <c r="C40" s="48" t="s">
        <v>64</v>
      </c>
      <c r="D40" s="48" t="s">
        <v>65</v>
      </c>
      <c r="E40" s="86"/>
      <c r="F40" s="87"/>
      <c r="G40" s="36"/>
      <c r="H40" s="36"/>
      <c r="I40" s="36"/>
    </row>
    <row r="41" spans="2:11" ht="29.25" thickBot="1">
      <c r="B41" s="58" t="s">
        <v>59</v>
      </c>
      <c r="C41" s="51">
        <f>D41/D32*100</f>
        <v>69.386938693869382</v>
      </c>
      <c r="D41" s="49">
        <f>D12+D14+D15+D23+D30</f>
        <v>21901575.903199997</v>
      </c>
      <c r="E41" s="86"/>
      <c r="F41" s="88"/>
      <c r="G41" s="36"/>
      <c r="H41" s="89"/>
      <c r="I41" s="36"/>
    </row>
    <row r="42" spans="2:11" ht="15.75" thickBot="1">
      <c r="B42" s="59" t="s">
        <v>61</v>
      </c>
      <c r="C42" s="55">
        <f>D42/D32*100</f>
        <v>29.032903290329031</v>
      </c>
      <c r="D42" s="56">
        <f>D16+D17+D18+D19+D20+D21+D24+D25+D26+D27</f>
        <v>9164063.8291999977</v>
      </c>
      <c r="E42" s="86"/>
      <c r="F42" s="88"/>
      <c r="G42" s="36"/>
      <c r="H42" s="89"/>
      <c r="I42" s="36"/>
    </row>
    <row r="43" spans="2:11" ht="15.75" thickBot="1">
      <c r="B43" s="52" t="s">
        <v>62</v>
      </c>
      <c r="C43" s="53">
        <f>D43/D32*100</f>
        <v>1.5801580158015804</v>
      </c>
      <c r="D43" s="54">
        <f>D11+D13+D22+D28+D29+D7+D8+D9+D10</f>
        <v>498767.51120000001</v>
      </c>
      <c r="E43" s="86"/>
      <c r="F43" s="88"/>
      <c r="G43" s="36"/>
      <c r="H43" s="89"/>
      <c r="I43" s="36"/>
    </row>
    <row r="44" spans="2:11" ht="15.75" thickTop="1">
      <c r="C44">
        <f>SUM(C41:C43)</f>
        <v>100</v>
      </c>
      <c r="D44" s="10">
        <f>SUM(D41:D43)</f>
        <v>31564407.243599992</v>
      </c>
      <c r="E44" s="86"/>
      <c r="F44" s="88"/>
      <c r="G44" s="36"/>
      <c r="H44" s="89"/>
      <c r="I44" s="36"/>
    </row>
    <row r="45" spans="2:11">
      <c r="J45" s="35"/>
      <c r="K45" s="35"/>
    </row>
    <row r="46" spans="2:11">
      <c r="J46" s="35"/>
      <c r="K46" s="35"/>
    </row>
    <row r="47" spans="2:11">
      <c r="J47" s="35"/>
      <c r="K47" s="35"/>
    </row>
    <row r="48" spans="2:11">
      <c r="J48" s="36"/>
      <c r="K48" s="36"/>
    </row>
    <row r="49" spans="9:11">
      <c r="J49" s="36"/>
      <c r="K49" s="36"/>
    </row>
    <row r="50" spans="9:11">
      <c r="J50" s="35"/>
      <c r="K50" s="35"/>
    </row>
    <row r="51" spans="9:11">
      <c r="J51" s="35"/>
      <c r="K51" s="35"/>
    </row>
    <row r="52" spans="9:11">
      <c r="J52" s="35"/>
      <c r="K52" s="35"/>
    </row>
    <row r="53" spans="9:11">
      <c r="J53" s="35"/>
      <c r="K53" s="35"/>
    </row>
    <row r="54" spans="9:11">
      <c r="J54" s="35"/>
      <c r="K54" s="35"/>
    </row>
    <row r="55" spans="9:11">
      <c r="J55" s="36"/>
      <c r="K55" s="36"/>
    </row>
    <row r="56" spans="9:11">
      <c r="J56" s="35"/>
      <c r="K56" s="35"/>
    </row>
    <row r="57" spans="9:11">
      <c r="J57" s="35"/>
      <c r="K57" s="35"/>
    </row>
    <row r="58" spans="9:11">
      <c r="J58" s="35"/>
      <c r="K58" s="35"/>
    </row>
    <row r="59" spans="9:11">
      <c r="J59" s="35"/>
      <c r="K59" s="35"/>
    </row>
    <row r="60" spans="9:11">
      <c r="J60" s="35"/>
      <c r="K60" s="35"/>
    </row>
    <row r="61" spans="9:11">
      <c r="J61" s="36"/>
      <c r="K61" s="36"/>
    </row>
    <row r="62" spans="9:11">
      <c r="J62" s="36"/>
      <c r="K62" s="36"/>
    </row>
    <row r="63" spans="9:11">
      <c r="J63" s="36"/>
      <c r="K63" s="36"/>
    </row>
    <row r="64" spans="9:11" ht="15">
      <c r="I64" s="36"/>
      <c r="J64" s="90"/>
      <c r="K64" s="34"/>
    </row>
    <row r="65" spans="10:11">
      <c r="J65" s="35"/>
      <c r="K65" s="35"/>
    </row>
    <row r="66" spans="10:11">
      <c r="J66" s="35"/>
      <c r="K66" s="35"/>
    </row>
    <row r="67" spans="10:11">
      <c r="J67" s="35"/>
      <c r="K67" s="35"/>
    </row>
    <row r="68" spans="10:11">
      <c r="J68" s="35"/>
      <c r="K68" s="35"/>
    </row>
    <row r="69" spans="10:11">
      <c r="J69" s="35"/>
      <c r="K69" s="35"/>
    </row>
    <row r="70" spans="10:11">
      <c r="J70" s="35"/>
      <c r="K70" s="35"/>
    </row>
  </sheetData>
  <pageMargins left="0.7" right="0.7" top="0.78740157499999996" bottom="0.78740157499999996"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workbookViewId="0">
      <selection activeCell="L28" sqref="L28"/>
    </sheetView>
  </sheetViews>
  <sheetFormatPr defaultRowHeight="14.25"/>
  <cols>
    <col min="2" max="2" width="36.375" customWidth="1"/>
    <col min="3" max="3" width="8.25" customWidth="1"/>
    <col min="4" max="4" width="12.625" customWidth="1"/>
  </cols>
  <sheetData>
    <row r="2" spans="2:35">
      <c r="B2" t="s">
        <v>143</v>
      </c>
    </row>
    <row r="3" spans="2:35" ht="15.75" thickBot="1">
      <c r="B3" s="31" t="s">
        <v>10</v>
      </c>
      <c r="C3" s="4"/>
    </row>
    <row r="4" spans="2:35" ht="16.5" thickTop="1" thickBot="1">
      <c r="B4" s="38" t="s">
        <v>9</v>
      </c>
      <c r="C4" s="39">
        <v>1</v>
      </c>
      <c r="D4" s="40">
        <v>7187616.4900000002</v>
      </c>
      <c r="E4" s="10"/>
      <c r="F4" s="6"/>
    </row>
    <row r="5" spans="2:35" ht="15" thickBot="1">
      <c r="B5" s="41" t="s">
        <v>12</v>
      </c>
      <c r="C5" s="41"/>
      <c r="D5" s="42"/>
      <c r="E5" s="5"/>
      <c r="F5" s="6"/>
      <c r="G5" t="s">
        <v>144</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1.47</v>
      </c>
      <c r="D8" s="75">
        <f>D4*C8/100</f>
        <v>105657.962403</v>
      </c>
      <c r="E8" s="5"/>
      <c r="F8" s="6"/>
      <c r="G8" s="18"/>
      <c r="H8" s="19">
        <f>D36</f>
        <v>3903594.5157190003</v>
      </c>
      <c r="I8" s="19">
        <f>H8/5</f>
        <v>780718.9031438001</v>
      </c>
      <c r="J8" s="20">
        <f>I8*2</f>
        <v>1561437.8062876002</v>
      </c>
      <c r="K8" s="20">
        <f>D37</f>
        <v>3284021.974281</v>
      </c>
      <c r="L8" s="20">
        <f>(D43/1.5)+D44</f>
        <v>2434206.1179466667</v>
      </c>
      <c r="M8" s="26">
        <f>SUM(J8:K8)</f>
        <v>4845459.7805685997</v>
      </c>
      <c r="N8" s="26">
        <f>J8+L8</f>
        <v>3995643.9242342669</v>
      </c>
      <c r="O8" s="21">
        <f>I8*2.5</f>
        <v>1951797.2578595001</v>
      </c>
      <c r="P8" s="21">
        <f>D37</f>
        <v>3284021.974281</v>
      </c>
      <c r="Q8" s="21">
        <f>(D43/1.5)+D44</f>
        <v>2434206.1179466667</v>
      </c>
      <c r="R8" s="27">
        <f>SUM(O8:P8)</f>
        <v>5235819.2321405001</v>
      </c>
      <c r="S8" s="27">
        <f>O8+Q8</f>
        <v>4386003.3758061668</v>
      </c>
      <c r="T8" s="22">
        <f>I8*3.5</f>
        <v>2732516.1610033005</v>
      </c>
      <c r="U8" s="22">
        <f>D37</f>
        <v>3284021.974281</v>
      </c>
      <c r="V8" s="22">
        <f>(D43/1.5)+D44</f>
        <v>2434206.1179466667</v>
      </c>
      <c r="W8" s="28">
        <f>SUM(T8:U8)</f>
        <v>6016538.1352843009</v>
      </c>
      <c r="X8" s="28">
        <f>T8+V8</f>
        <v>5166722.2789499667</v>
      </c>
      <c r="Y8" s="23">
        <f>I8*4.5</f>
        <v>3513235.0641471003</v>
      </c>
      <c r="Z8" s="23">
        <f>D37</f>
        <v>3284021.974281</v>
      </c>
      <c r="AA8" s="23">
        <f>(D43/1.5)+D44</f>
        <v>2434206.1179466667</v>
      </c>
      <c r="AB8" s="29">
        <f>SUM(Y8:Z8)</f>
        <v>6797257.0384280998</v>
      </c>
      <c r="AC8" s="29">
        <f>Y8+AA8</f>
        <v>5947441.1820937674</v>
      </c>
      <c r="AD8" s="24">
        <f>I8*5</f>
        <v>3903594.5157190003</v>
      </c>
      <c r="AE8" s="24">
        <f>D37</f>
        <v>3284021.974281</v>
      </c>
      <c r="AF8" s="24">
        <f>(D43/1.5)+D44</f>
        <v>2434206.1179466667</v>
      </c>
      <c r="AG8" s="57">
        <f>SUM(AD8:AE8)</f>
        <v>7187616.4900000002</v>
      </c>
      <c r="AH8" s="30">
        <f>AD8+AF8</f>
        <v>6337800.6336656669</v>
      </c>
      <c r="AI8">
        <f>AH8/AG8*100-100</f>
        <v>-11.823333333333323</v>
      </c>
    </row>
    <row r="9" spans="2:35" ht="15" thickBot="1">
      <c r="B9" s="73" t="s">
        <v>13</v>
      </c>
      <c r="C9" s="73">
        <v>0.04</v>
      </c>
      <c r="D9" s="75">
        <f>D4*C9/100</f>
        <v>2875.0465960000001</v>
      </c>
      <c r="E9" s="5"/>
      <c r="F9" s="6"/>
      <c r="G9" s="25" t="s">
        <v>4</v>
      </c>
      <c r="H9" s="19"/>
      <c r="I9" s="19"/>
      <c r="J9" s="20">
        <f>J8*2</f>
        <v>3122875.6125752004</v>
      </c>
      <c r="K9" s="20">
        <f>(K8-D8-D9)*2+(D8+D9)</f>
        <v>6459510.9395630006</v>
      </c>
      <c r="L9" s="20">
        <f>(L8-D8-D9)*2+(D8+D9)</f>
        <v>4759879.226894334</v>
      </c>
      <c r="M9" s="26">
        <f>SUM(J9:K9)</f>
        <v>9582386.5521382019</v>
      </c>
      <c r="N9" s="26">
        <f>J9+L9</f>
        <v>7882754.8394695343</v>
      </c>
      <c r="O9" s="21">
        <f>O8*2</f>
        <v>3903594.5157190003</v>
      </c>
      <c r="P9" s="21">
        <f>(P8-D8-D9)*2+(D8+D9)</f>
        <v>6459510.9395630006</v>
      </c>
      <c r="Q9" s="21">
        <f>(Q8-D8-D9)*2+(D8+D9)</f>
        <v>4759879.226894334</v>
      </c>
      <c r="R9" s="27">
        <f>SUM(O9:P9)</f>
        <v>10363105.455282001</v>
      </c>
      <c r="S9" s="27">
        <f>O9+Q9</f>
        <v>8663473.7426133342</v>
      </c>
      <c r="T9" s="22">
        <f>T8*2</f>
        <v>5465032.3220066009</v>
      </c>
      <c r="U9" s="22">
        <f>(U8-D8-D9)*2+(D8+D9)</f>
        <v>6459510.9395630006</v>
      </c>
      <c r="V9" s="22">
        <f>(V8-D8-D9)*2+(D8+D9)</f>
        <v>4759879.226894334</v>
      </c>
      <c r="W9" s="28">
        <f>SUM(T9:U9)</f>
        <v>11924543.261569601</v>
      </c>
      <c r="X9" s="28">
        <f>T9+V9</f>
        <v>10224911.548900936</v>
      </c>
      <c r="Y9" s="23">
        <f>Y8*2</f>
        <v>7026470.1282942006</v>
      </c>
      <c r="Z9" s="23">
        <f>(Z8-D8-D9)*2+(D8+D9)</f>
        <v>6459510.9395630006</v>
      </c>
      <c r="AA9" s="23">
        <f>(AA8-D8-D9)*2+(D8+D9)</f>
        <v>4759879.226894334</v>
      </c>
      <c r="AB9" s="29">
        <f>SUM(Y9:Z9)</f>
        <v>13485981.067857202</v>
      </c>
      <c r="AC9" s="29">
        <f>Y9+AA9</f>
        <v>11786349.355188534</v>
      </c>
      <c r="AD9" s="24">
        <f>AD8*2</f>
        <v>7807189.0314380005</v>
      </c>
      <c r="AE9" s="24">
        <f>(AE8-D8-D9)*2+(D8+D9)</f>
        <v>6459510.9395630006</v>
      </c>
      <c r="AF9" s="24">
        <f>(AF8-D8-D9)*2+(D8+D9)</f>
        <v>4759879.226894334</v>
      </c>
      <c r="AG9" s="30">
        <f>SUM(AD9:AE9)</f>
        <v>14266699.971001001</v>
      </c>
      <c r="AH9" s="30">
        <f>AD9+AF9</f>
        <v>12567068.258332334</v>
      </c>
    </row>
    <row r="10" spans="2:35" ht="15" thickBot="1">
      <c r="B10" s="41" t="s">
        <v>14</v>
      </c>
      <c r="C10" s="41">
        <v>0</v>
      </c>
      <c r="D10" s="42">
        <f>D4*C10/100</f>
        <v>0</v>
      </c>
      <c r="E10" s="5"/>
      <c r="F10" s="6"/>
      <c r="G10" s="25" t="s">
        <v>5</v>
      </c>
      <c r="H10" s="19"/>
      <c r="I10" s="19"/>
      <c r="J10" s="20">
        <f>J8*3</f>
        <v>4684313.418862801</v>
      </c>
      <c r="K10" s="20">
        <f>(K8-D8-D9)*3+(D8+D9)</f>
        <v>9634999.9048449993</v>
      </c>
      <c r="L10" s="20">
        <f>(L8-D8-D9)*3+(D8+D9)</f>
        <v>7085552.3358420013</v>
      </c>
      <c r="M10" s="26">
        <f>SUM(J10:K10)</f>
        <v>14319313.3237078</v>
      </c>
      <c r="N10" s="26">
        <f>J10+L10</f>
        <v>11769865.754704803</v>
      </c>
      <c r="O10" s="21">
        <f>O8*3</f>
        <v>5855391.7735785004</v>
      </c>
      <c r="P10" s="21">
        <f>(P8-D8-D9)*3+(D8+D9)</f>
        <v>9634999.9048449993</v>
      </c>
      <c r="Q10" s="21">
        <f>(Q8-D8-D9)*3+(D8+D9)</f>
        <v>7085552.3358420013</v>
      </c>
      <c r="R10" s="27">
        <f>SUM(O10:P10)</f>
        <v>15490391.6784235</v>
      </c>
      <c r="S10" s="27">
        <f>O10+Q10</f>
        <v>12940944.109420501</v>
      </c>
      <c r="T10" s="22">
        <f>T8*3</f>
        <v>8197548.4830099009</v>
      </c>
      <c r="U10" s="22">
        <f>(U8-D8-D9)*3+(D8+D9)</f>
        <v>9634999.9048449993</v>
      </c>
      <c r="V10" s="22">
        <f>(V8-D8-D9)*3+(D8+D9)</f>
        <v>7085552.3358420013</v>
      </c>
      <c r="W10" s="28">
        <f>SUM(T10:U10)</f>
        <v>17832548.3878549</v>
      </c>
      <c r="X10" s="28">
        <f>T10+V10</f>
        <v>15283100.818851903</v>
      </c>
      <c r="Y10" s="23">
        <f>Y8*3</f>
        <v>10539705.192441301</v>
      </c>
      <c r="Z10" s="23">
        <f>(Z8-D8-D9)*3+(D8+D9)</f>
        <v>9634999.9048449993</v>
      </c>
      <c r="AA10" s="23">
        <f>(AA8-D8-D9)*3+(D8+D9)</f>
        <v>7085552.3358420013</v>
      </c>
      <c r="AB10" s="29">
        <f>SUM(Y10:Z10)</f>
        <v>20174705.097286299</v>
      </c>
      <c r="AC10" s="29">
        <f>Y10+AA10</f>
        <v>17625257.528283302</v>
      </c>
      <c r="AD10" s="24">
        <f>AD8*3</f>
        <v>11710783.547157001</v>
      </c>
      <c r="AE10" s="24">
        <f>(AE8-D8-D9)*3+(D8+D9)</f>
        <v>9634999.9048449993</v>
      </c>
      <c r="AF10" s="24">
        <f>(AF8-D8-D9)*3+(D8+D9)</f>
        <v>7085552.3358420013</v>
      </c>
      <c r="AG10" s="30">
        <f>SUM(AD10:AE10)</f>
        <v>21345783.452002</v>
      </c>
      <c r="AH10" s="30">
        <f>AD10+AF10</f>
        <v>18796335.882999003</v>
      </c>
    </row>
    <row r="11" spans="2:35" ht="15" thickBot="1">
      <c r="B11" s="41" t="s">
        <v>15</v>
      </c>
      <c r="C11" s="41">
        <v>0</v>
      </c>
      <c r="D11" s="42">
        <f>D4*C11/100</f>
        <v>0</v>
      </c>
      <c r="E11" s="5"/>
      <c r="F11" s="6"/>
      <c r="G11" s="25" t="s">
        <v>6</v>
      </c>
      <c r="H11" s="19"/>
      <c r="I11" s="19"/>
      <c r="J11" s="20">
        <f>J8*4</f>
        <v>6245751.2251504008</v>
      </c>
      <c r="K11" s="20">
        <f>(K8-D8-D9)*4+(D8+D9)</f>
        <v>12810488.870127</v>
      </c>
      <c r="L11" s="20">
        <f>(L8-D8-D9)*4+(D8+D9)</f>
        <v>9411225.4447896667</v>
      </c>
      <c r="M11" s="26">
        <f>SUM(J11:K11)</f>
        <v>19056240.095277399</v>
      </c>
      <c r="N11" s="26">
        <f>J11+L11</f>
        <v>15656976.669940067</v>
      </c>
      <c r="O11" s="21">
        <f>O8*4</f>
        <v>7807189.0314380005</v>
      </c>
      <c r="P11" s="21">
        <f>(P8-D8-D9)*4+(D8+D9)</f>
        <v>12810488.870127</v>
      </c>
      <c r="Q11" s="21">
        <f>(Q8-D8-D9)*4+(D8+D9)</f>
        <v>9411225.4447896667</v>
      </c>
      <c r="R11" s="27">
        <f>SUM(O11:P11)</f>
        <v>20617677.901565</v>
      </c>
      <c r="S11" s="27">
        <f>O11+Q11</f>
        <v>17218414.476227667</v>
      </c>
      <c r="T11" s="22">
        <f>T8*4</f>
        <v>10930064.644013202</v>
      </c>
      <c r="U11" s="22">
        <f>(U8-D8-D9)*4+(D8+D9)</f>
        <v>12810488.870127</v>
      </c>
      <c r="V11" s="22">
        <f>(V8-D8-D9)*4+(D8+D9)</f>
        <v>9411225.4447896667</v>
      </c>
      <c r="W11" s="28">
        <f>SUM(T11:U11)</f>
        <v>23740553.514140204</v>
      </c>
      <c r="X11" s="28">
        <f>T11+V11</f>
        <v>20341290.088802867</v>
      </c>
      <c r="Y11" s="23">
        <f>Y8*4</f>
        <v>14052940.256588401</v>
      </c>
      <c r="Z11" s="23">
        <f>(Z8-D8-D9)*4+(D8+D9)</f>
        <v>12810488.870127</v>
      </c>
      <c r="AA11" s="23">
        <f>(AA8-D8-D9)*4+(D8+D9)</f>
        <v>9411225.4447896667</v>
      </c>
      <c r="AB11" s="29">
        <f>SUM(Y11:Z11)</f>
        <v>26863429.126715399</v>
      </c>
      <c r="AC11" s="29">
        <f>Y11+AA11</f>
        <v>23464165.70137807</v>
      </c>
      <c r="AD11" s="24">
        <f>AD8*4</f>
        <v>15614378.062876001</v>
      </c>
      <c r="AE11" s="24">
        <f>(AE8-D8-D9)*4+(D8+D9)</f>
        <v>12810488.870127</v>
      </c>
      <c r="AF11" s="24">
        <f>(AF8-D8-D9)*4+(D8+D9)</f>
        <v>9411225.4447896667</v>
      </c>
      <c r="AG11" s="30">
        <f>SUM(AD11:AE11)</f>
        <v>28424866.933003001</v>
      </c>
      <c r="AH11" s="30">
        <f>AD11+AF11</f>
        <v>25025603.507665668</v>
      </c>
    </row>
    <row r="12" spans="2:35" ht="15" thickBot="1">
      <c r="B12" s="41" t="s">
        <v>16</v>
      </c>
      <c r="C12" s="41">
        <v>0.41</v>
      </c>
      <c r="D12" s="42">
        <f>D4*C12/100</f>
        <v>29469.227609000001</v>
      </c>
      <c r="E12" s="5"/>
      <c r="F12" s="5"/>
      <c r="G12" s="25" t="s">
        <v>7</v>
      </c>
      <c r="H12" s="19"/>
      <c r="I12" s="19"/>
      <c r="J12" s="20">
        <f>J8*5</f>
        <v>7807189.0314380005</v>
      </c>
      <c r="K12" s="20">
        <f>(K8-D8-D9)*5+(D8+D9)</f>
        <v>15985977.835409001</v>
      </c>
      <c r="L12" s="20">
        <f>(L8-D8-D9)*5+(D8+D9)</f>
        <v>11736898.553737333</v>
      </c>
      <c r="M12" s="26">
        <f>SUM(J12:K12)</f>
        <v>23793166.866847001</v>
      </c>
      <c r="N12" s="26">
        <f>J12+L12</f>
        <v>19544087.585175335</v>
      </c>
      <c r="O12" s="21">
        <f>O8*5</f>
        <v>9758986.2892975006</v>
      </c>
      <c r="P12" s="21">
        <f>(P8-D8-D9)*5+(D8+D9)</f>
        <v>15985977.835409001</v>
      </c>
      <c r="Q12" s="21">
        <f>(Q8-D8-D9)*5+(D8+D9)</f>
        <v>11736898.553737333</v>
      </c>
      <c r="R12" s="27">
        <f>SUM(O12:P12)</f>
        <v>25744964.124706499</v>
      </c>
      <c r="S12" s="27">
        <f>O12+Q12</f>
        <v>21495884.843034834</v>
      </c>
      <c r="T12" s="22">
        <f>T8*5</f>
        <v>13662580.805016503</v>
      </c>
      <c r="U12" s="22">
        <f>(U8-D8-D9)*5+(D8+D9)</f>
        <v>15985977.835409001</v>
      </c>
      <c r="V12" s="22">
        <f>(V8-D8-D9)*5+(D8+D9)</f>
        <v>11736898.553737333</v>
      </c>
      <c r="W12" s="28">
        <f>SUM(T12:U12)</f>
        <v>29648558.640425503</v>
      </c>
      <c r="X12" s="28">
        <f>T12+V12</f>
        <v>25399479.358753838</v>
      </c>
      <c r="Y12" s="23">
        <f>Y8*5</f>
        <v>17566175.320735503</v>
      </c>
      <c r="Z12" s="23">
        <f>(Z8-D8-D9)*5+(D8+D9)</f>
        <v>15985977.835409001</v>
      </c>
      <c r="AA12" s="23">
        <f>(AA8-D8-D9)*5+(D8+D9)</f>
        <v>11736898.553737333</v>
      </c>
      <c r="AB12" s="29">
        <f>SUM(Y12:Z12)</f>
        <v>33552153.156144504</v>
      </c>
      <c r="AC12" s="29">
        <f>Y12+AA12</f>
        <v>29303073.874472834</v>
      </c>
      <c r="AD12" s="24">
        <f>AD8*5</f>
        <v>19517972.578595001</v>
      </c>
      <c r="AE12" s="24">
        <f>(AE8-D8-D9)*5+(D8+D9)</f>
        <v>15985977.835409001</v>
      </c>
      <c r="AF12" s="24">
        <f>(AF8-D8-D9)*5+(D8+D9)</f>
        <v>11736898.553737333</v>
      </c>
      <c r="AG12" s="30">
        <f>SUM(AD12:AE12)</f>
        <v>35503950.414003998</v>
      </c>
      <c r="AH12" s="30">
        <f>AD12+AF12</f>
        <v>31254871.132332332</v>
      </c>
    </row>
    <row r="13" spans="2:35" ht="15" thickBot="1">
      <c r="B13" s="43" t="s">
        <v>17</v>
      </c>
      <c r="C13" s="43">
        <v>0.82</v>
      </c>
      <c r="D13" s="44">
        <f>D4*C13/100</f>
        <v>58938.455218000003</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1.65</v>
      </c>
      <c r="D14" s="42">
        <f>D4*C14/100</f>
        <v>118595.672085</v>
      </c>
      <c r="E14" s="8"/>
      <c r="F14" s="9"/>
    </row>
    <row r="15" spans="2:35" ht="15.75" thickBot="1">
      <c r="B15" s="43" t="s">
        <v>19</v>
      </c>
      <c r="C15" s="43">
        <v>36.85</v>
      </c>
      <c r="D15" s="44">
        <f>D4*C15/100</f>
        <v>2648636.6765650003</v>
      </c>
      <c r="E15" s="8"/>
      <c r="F15" s="9"/>
      <c r="G15" t="s">
        <v>67</v>
      </c>
      <c r="M15" s="32"/>
      <c r="N15" s="32"/>
      <c r="O15" s="32"/>
    </row>
    <row r="16" spans="2:35" ht="15.75" thickBot="1">
      <c r="B16" s="43" t="s">
        <v>20</v>
      </c>
      <c r="C16" s="43">
        <v>1.66</v>
      </c>
      <c r="D16" s="44">
        <f>D4*C16/100</f>
        <v>119314.43373399999</v>
      </c>
      <c r="E16" s="8"/>
      <c r="F16" s="9"/>
      <c r="G16" t="s">
        <v>71</v>
      </c>
    </row>
    <row r="17" spans="2:32" ht="15.75" thickBot="1">
      <c r="B17" s="45" t="s">
        <v>21</v>
      </c>
      <c r="C17" s="45">
        <v>0.1</v>
      </c>
      <c r="D17" s="46">
        <f>D4*C17/100</f>
        <v>7187.6164900000012</v>
      </c>
      <c r="E17" s="8"/>
      <c r="F17" s="9"/>
      <c r="G17" t="s">
        <v>84</v>
      </c>
    </row>
    <row r="18" spans="2:32" ht="15.75" thickBot="1">
      <c r="B18" s="45" t="s">
        <v>60</v>
      </c>
      <c r="C18" s="45">
        <v>0</v>
      </c>
      <c r="D18" s="46">
        <f>D4*C18/100</f>
        <v>0</v>
      </c>
      <c r="E18" s="8"/>
      <c r="F18" s="9"/>
      <c r="G18" s="31" t="s">
        <v>68</v>
      </c>
      <c r="H18" s="31"/>
      <c r="I18" s="31"/>
      <c r="J18" s="31"/>
      <c r="AA18" s="37"/>
      <c r="AB18" s="37"/>
      <c r="AC18" s="37"/>
      <c r="AD18" s="37"/>
      <c r="AE18" s="37"/>
      <c r="AF18" s="37"/>
    </row>
    <row r="19" spans="2:32" ht="15.75" thickBot="1">
      <c r="B19" s="45" t="s">
        <v>23</v>
      </c>
      <c r="C19" s="45">
        <v>1.72</v>
      </c>
      <c r="D19" s="46">
        <f>D4*C19/100</f>
        <v>123627.00362800001</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0.02</v>
      </c>
      <c r="D20" s="46">
        <f>D4*C20/100</f>
        <v>1437.5232980000001</v>
      </c>
      <c r="E20" s="8"/>
      <c r="F20" s="9"/>
      <c r="G20" t="s">
        <v>47</v>
      </c>
      <c r="P20" s="37"/>
      <c r="Q20" s="37"/>
      <c r="R20" s="37"/>
      <c r="S20" s="37"/>
      <c r="T20" s="37"/>
      <c r="U20" s="37"/>
      <c r="V20" s="37"/>
      <c r="W20" s="37"/>
      <c r="X20" s="37"/>
      <c r="Y20" s="37"/>
      <c r="Z20" s="37"/>
    </row>
    <row r="21" spans="2:32" ht="15.75" thickBot="1">
      <c r="B21" s="45" t="s">
        <v>25</v>
      </c>
      <c r="C21" s="45">
        <v>2.81</v>
      </c>
      <c r="D21" s="46">
        <f>D4*C21/100</f>
        <v>201972.023369</v>
      </c>
      <c r="E21" s="8"/>
      <c r="F21" s="9"/>
      <c r="G21" t="s">
        <v>70</v>
      </c>
    </row>
    <row r="22" spans="2:32" ht="15" thickBot="1">
      <c r="B22" s="45" t="s">
        <v>26</v>
      </c>
      <c r="C22" s="45">
        <v>28.9</v>
      </c>
      <c r="D22" s="46">
        <f>D4*C22/100</f>
        <v>2077221.1656099998</v>
      </c>
      <c r="E22" s="8"/>
      <c r="F22" s="9"/>
    </row>
    <row r="23" spans="2:32" ht="15" thickBot="1">
      <c r="B23" s="41" t="s">
        <v>27</v>
      </c>
      <c r="C23" s="47">
        <v>0.88</v>
      </c>
      <c r="D23" s="42">
        <f>D4*C23/100</f>
        <v>63251.025112000003</v>
      </c>
      <c r="E23" s="8"/>
      <c r="F23" s="9"/>
    </row>
    <row r="24" spans="2:32" ht="15" thickBot="1">
      <c r="B24" s="43" t="s">
        <v>28</v>
      </c>
      <c r="C24" s="43">
        <v>14.71</v>
      </c>
      <c r="D24" s="44">
        <f>D4*C24/100</f>
        <v>1057298.3856790001</v>
      </c>
      <c r="E24" s="8"/>
      <c r="F24" s="9"/>
    </row>
    <row r="25" spans="2:32" ht="15" thickBot="1">
      <c r="B25" s="45" t="s">
        <v>29</v>
      </c>
      <c r="C25" s="45">
        <v>0</v>
      </c>
      <c r="D25" s="46">
        <f>D4*C25/100</f>
        <v>0</v>
      </c>
      <c r="E25" s="8"/>
      <c r="F25" s="9"/>
    </row>
    <row r="26" spans="2:32" ht="15" thickBot="1">
      <c r="B26" s="45" t="s">
        <v>30</v>
      </c>
      <c r="C26" s="45">
        <v>0.13</v>
      </c>
      <c r="D26" s="46">
        <f>D4*C26/100</f>
        <v>9343.9014370000004</v>
      </c>
      <c r="E26" s="8"/>
      <c r="F26" s="9"/>
    </row>
    <row r="27" spans="2:32" ht="15" thickBot="1">
      <c r="B27" s="45" t="s">
        <v>31</v>
      </c>
      <c r="C27" s="45">
        <v>0.38</v>
      </c>
      <c r="D27" s="46">
        <f>D4*C27/100</f>
        <v>27312.942662000001</v>
      </c>
      <c r="E27" s="8"/>
      <c r="F27" s="9"/>
    </row>
    <row r="28" spans="2:32" ht="15" thickBot="1">
      <c r="B28" s="45" t="s">
        <v>32</v>
      </c>
      <c r="C28" s="45">
        <v>1.41</v>
      </c>
      <c r="D28" s="46">
        <f>D4*C28/100</f>
        <v>101345.392509</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5.77</v>
      </c>
      <c r="D30" s="42">
        <f>D4*C30/100</f>
        <v>414725.47147299995</v>
      </c>
      <c r="E30" s="81"/>
      <c r="F30" s="84"/>
      <c r="G30" s="36"/>
      <c r="H30" s="36"/>
      <c r="I30" s="36"/>
    </row>
    <row r="31" spans="2:32" ht="15" thickBot="1">
      <c r="B31" s="43" t="s">
        <v>35</v>
      </c>
      <c r="C31" s="43">
        <v>0.27</v>
      </c>
      <c r="D31" s="44">
        <f>D4*C31/100</f>
        <v>19406.564523000001</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99.999999999999972</v>
      </c>
      <c r="D33" s="48">
        <f t="shared" si="0"/>
        <v>7187616.4900000012</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3903594.5157190003</v>
      </c>
      <c r="E36" s="85"/>
      <c r="F36" s="36"/>
      <c r="G36" s="36"/>
      <c r="H36" s="36"/>
      <c r="I36" s="36"/>
    </row>
    <row r="37" spans="2:9" ht="15" thickBot="1">
      <c r="B37" s="41" t="s">
        <v>40</v>
      </c>
      <c r="C37" s="41"/>
      <c r="D37" s="42">
        <f>D8+D9+D10+D11+D12+D14+D17+D18+D19+D20+D21+D22+D23+D25+D26+D27+D28+D29+D30</f>
        <v>3284021.974281</v>
      </c>
      <c r="E37" s="85"/>
      <c r="F37" s="36"/>
      <c r="G37" s="36"/>
      <c r="H37" s="36"/>
      <c r="I37" s="36"/>
    </row>
    <row r="38" spans="2:9" ht="15.75" thickBot="1">
      <c r="B38" s="41" t="s">
        <v>8</v>
      </c>
      <c r="C38" s="41"/>
      <c r="D38" s="48">
        <f>SUM(D36:D37)</f>
        <v>7187616.4900000002</v>
      </c>
      <c r="E38" s="86"/>
      <c r="F38" s="36"/>
      <c r="G38" s="36"/>
      <c r="H38" s="36"/>
      <c r="I38" s="36"/>
    </row>
    <row r="39" spans="2:9" ht="15.75" thickBot="1">
      <c r="B39" s="41"/>
      <c r="C39" s="60"/>
      <c r="D39" s="48"/>
      <c r="E39" s="86"/>
      <c r="F39" s="36"/>
      <c r="G39" s="36"/>
      <c r="H39" s="36"/>
      <c r="I39" s="36"/>
    </row>
    <row r="40" spans="2:9" ht="15.75" thickBot="1">
      <c r="B40" s="41"/>
      <c r="C40" s="103"/>
      <c r="D40" s="48"/>
      <c r="E40" s="86"/>
      <c r="F40" s="36"/>
      <c r="G40" s="36"/>
      <c r="H40" s="36"/>
      <c r="I40" s="36"/>
    </row>
    <row r="41" spans="2:9" ht="15.75" thickBot="1">
      <c r="B41" s="41"/>
      <c r="C41" s="110" t="s">
        <v>64</v>
      </c>
      <c r="D41" s="48" t="s">
        <v>65</v>
      </c>
      <c r="E41" s="86"/>
      <c r="F41" s="87"/>
      <c r="G41" s="36"/>
      <c r="H41" s="36"/>
      <c r="I41" s="36"/>
    </row>
    <row r="42" spans="2:9" ht="29.25" thickBot="1">
      <c r="B42" s="58" t="s">
        <v>59</v>
      </c>
      <c r="C42" s="105">
        <f>D42/D33*100</f>
        <v>54.309999999999988</v>
      </c>
      <c r="D42" s="111">
        <f>D13+D15+D16+D24+D31</f>
        <v>3903594.5157190003</v>
      </c>
      <c r="E42" s="86"/>
      <c r="F42" s="88"/>
      <c r="G42" s="36"/>
      <c r="H42" s="89"/>
      <c r="I42" s="36"/>
    </row>
    <row r="43" spans="2:9" ht="15.75" thickBot="1">
      <c r="B43" s="59" t="s">
        <v>61</v>
      </c>
      <c r="C43" s="112">
        <f>D43/D33*100</f>
        <v>35.47</v>
      </c>
      <c r="D43" s="113">
        <f>D17+D18+D19+D20+D21+D22+D25+D26+D27+D28</f>
        <v>2549447.5690029999</v>
      </c>
      <c r="E43" s="86"/>
      <c r="F43" s="88"/>
      <c r="G43" s="36"/>
      <c r="H43" s="89"/>
      <c r="I43" s="36"/>
    </row>
    <row r="44" spans="2:9" ht="15.75" thickBot="1">
      <c r="B44" s="52" t="s">
        <v>62</v>
      </c>
      <c r="C44" s="114">
        <f>D44/D33*100</f>
        <v>10.219999999999997</v>
      </c>
      <c r="D44" s="115">
        <f>D12+D14+D23+D29+D30+D8+D9+D10+D11</f>
        <v>734574.40527799993</v>
      </c>
      <c r="E44" s="86"/>
      <c r="F44" s="88"/>
      <c r="G44" s="36"/>
      <c r="H44" s="89"/>
      <c r="I44" s="36"/>
    </row>
    <row r="45" spans="2:9" ht="15.75" thickTop="1">
      <c r="C45">
        <f t="shared" ref="C45:D45" si="1">SUM(C42:C44)</f>
        <v>99.999999999999986</v>
      </c>
      <c r="D45" s="10">
        <f t="shared" si="1"/>
        <v>7187616.4900000002</v>
      </c>
      <c r="E45" s="86"/>
      <c r="F45" s="88"/>
      <c r="G45" s="36"/>
      <c r="H45" s="89"/>
      <c r="I45" s="36"/>
    </row>
    <row r="46" spans="2:9" ht="15">
      <c r="D46" s="10"/>
      <c r="E46" s="10"/>
    </row>
    <row r="47" spans="2:9" ht="15">
      <c r="F47" s="10">
        <f>E45/D45*100</f>
        <v>0</v>
      </c>
    </row>
  </sheetData>
  <pageMargins left="0.7" right="0.7" top="0.78740157499999996" bottom="0.78740157499999996"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2"/>
  <sheetViews>
    <sheetView workbookViewId="0">
      <selection activeCell="M50" sqref="M50"/>
    </sheetView>
  </sheetViews>
  <sheetFormatPr defaultRowHeight="14.25"/>
  <cols>
    <col min="2" max="2" width="31.375" customWidth="1"/>
    <col min="3" max="3" width="11.75" customWidth="1"/>
    <col min="4" max="4" width="10.75" customWidth="1"/>
  </cols>
  <sheetData>
    <row r="1" spans="2:35">
      <c r="B1" t="s">
        <v>94</v>
      </c>
    </row>
    <row r="2" spans="2:35" ht="15">
      <c r="B2" s="31" t="s">
        <v>10</v>
      </c>
      <c r="C2" s="4"/>
    </row>
    <row r="3" spans="2:35" ht="15.75" thickBot="1">
      <c r="B3" t="s">
        <v>9</v>
      </c>
      <c r="C3" s="7">
        <v>1</v>
      </c>
      <c r="D3" s="10">
        <v>2966391</v>
      </c>
      <c r="E3" s="10"/>
      <c r="F3" s="6"/>
    </row>
    <row r="4" spans="2:35" ht="15.75" thickTop="1" thickBot="1">
      <c r="B4" s="38" t="s">
        <v>12</v>
      </c>
      <c r="C4" s="38"/>
      <c r="D4" s="62"/>
      <c r="E4" s="5"/>
      <c r="G4" t="s">
        <v>93</v>
      </c>
    </row>
    <row r="5" spans="2:35" ht="72.75" thickBot="1">
      <c r="B5" s="41"/>
      <c r="C5" s="60"/>
      <c r="D5" s="42"/>
      <c r="E5" s="5"/>
      <c r="F5" s="6"/>
      <c r="G5" s="12" t="s">
        <v>78</v>
      </c>
      <c r="H5" s="12" t="s">
        <v>43</v>
      </c>
      <c r="I5" s="12" t="s">
        <v>48</v>
      </c>
      <c r="J5" s="13" t="s">
        <v>74</v>
      </c>
      <c r="K5" s="13" t="s">
        <v>44</v>
      </c>
      <c r="L5" s="13" t="s">
        <v>75</v>
      </c>
      <c r="M5" s="13" t="s">
        <v>73</v>
      </c>
      <c r="N5" s="13" t="s">
        <v>76</v>
      </c>
      <c r="O5" s="14" t="s">
        <v>0</v>
      </c>
      <c r="P5" s="14" t="s">
        <v>44</v>
      </c>
      <c r="Q5" s="14" t="s">
        <v>72</v>
      </c>
      <c r="R5" s="14" t="s">
        <v>63</v>
      </c>
      <c r="S5" s="14" t="s">
        <v>76</v>
      </c>
      <c r="T5" s="15" t="s">
        <v>1</v>
      </c>
      <c r="U5" s="15" t="s">
        <v>45</v>
      </c>
      <c r="V5" s="15" t="s">
        <v>72</v>
      </c>
      <c r="W5" s="15" t="s">
        <v>63</v>
      </c>
      <c r="X5" s="15" t="s">
        <v>76</v>
      </c>
      <c r="Y5" s="16" t="s">
        <v>2</v>
      </c>
      <c r="Z5" s="16" t="s">
        <v>44</v>
      </c>
      <c r="AA5" s="16" t="s">
        <v>72</v>
      </c>
      <c r="AB5" s="16" t="s">
        <v>63</v>
      </c>
      <c r="AC5" s="16" t="s">
        <v>76</v>
      </c>
      <c r="AD5" s="17" t="s">
        <v>58</v>
      </c>
      <c r="AE5" s="17" t="s">
        <v>44</v>
      </c>
      <c r="AF5" s="17" t="s">
        <v>72</v>
      </c>
      <c r="AG5" s="17" t="s">
        <v>77</v>
      </c>
      <c r="AH5" s="17" t="s">
        <v>76</v>
      </c>
    </row>
    <row r="6" spans="2:35" ht="36.75" thickBot="1">
      <c r="B6" s="41"/>
      <c r="C6" s="60"/>
      <c r="D6" s="42"/>
      <c r="E6" s="5"/>
      <c r="F6" s="6"/>
      <c r="G6" s="12"/>
      <c r="H6" s="65"/>
      <c r="I6" s="65"/>
      <c r="J6" s="71" t="s">
        <v>82</v>
      </c>
      <c r="K6" s="70" t="s">
        <v>80</v>
      </c>
      <c r="L6" s="70" t="s">
        <v>81</v>
      </c>
      <c r="M6" s="72"/>
      <c r="N6" s="72"/>
      <c r="O6" s="71" t="s">
        <v>82</v>
      </c>
      <c r="P6" s="70" t="s">
        <v>80</v>
      </c>
      <c r="Q6" s="70" t="s">
        <v>81</v>
      </c>
      <c r="R6" s="66"/>
      <c r="S6" s="66"/>
      <c r="T6" s="71" t="s">
        <v>82</v>
      </c>
      <c r="U6" s="70" t="s">
        <v>80</v>
      </c>
      <c r="V6" s="70" t="s">
        <v>81</v>
      </c>
      <c r="W6" s="67"/>
      <c r="X6" s="67"/>
      <c r="Y6" s="71" t="s">
        <v>82</v>
      </c>
      <c r="Z6" s="70" t="s">
        <v>80</v>
      </c>
      <c r="AA6" s="70" t="s">
        <v>81</v>
      </c>
      <c r="AB6" s="68"/>
      <c r="AC6" s="68"/>
      <c r="AD6" s="71" t="s">
        <v>82</v>
      </c>
      <c r="AE6" s="70" t="s">
        <v>80</v>
      </c>
      <c r="AF6" s="70" t="s">
        <v>81</v>
      </c>
      <c r="AG6" s="69"/>
      <c r="AH6" s="69"/>
    </row>
    <row r="7" spans="2:35" ht="15" thickBot="1">
      <c r="B7" s="73" t="s">
        <v>11</v>
      </c>
      <c r="C7" s="74">
        <v>10.199999999999999</v>
      </c>
      <c r="D7" s="75">
        <f>D3*C7/100</f>
        <v>302571.88199999998</v>
      </c>
      <c r="E7" s="5"/>
      <c r="F7" s="6"/>
      <c r="G7" s="18"/>
      <c r="H7" s="19">
        <f>D35</f>
        <v>1421791.2063</v>
      </c>
      <c r="I7" s="19">
        <f>H7/5</f>
        <v>284358.24125999998</v>
      </c>
      <c r="J7" s="20">
        <f>I7*2</f>
        <v>568716.48251999996</v>
      </c>
      <c r="K7" s="20">
        <f>D36</f>
        <v>1544599.7937</v>
      </c>
      <c r="L7" s="20">
        <f>(D42/1.5)+D43</f>
        <v>1222251.9716999999</v>
      </c>
      <c r="M7" s="26">
        <f>SUM(J7:K7)</f>
        <v>2113316.2762199999</v>
      </c>
      <c r="N7" s="26">
        <f>J7+L7</f>
        <v>1790968.4542199997</v>
      </c>
      <c r="O7" s="21">
        <f>I7*2.5</f>
        <v>710895.60314999998</v>
      </c>
      <c r="P7" s="21">
        <f>D36</f>
        <v>1544599.7937</v>
      </c>
      <c r="Q7" s="21">
        <f>(D42/1.5)+D43</f>
        <v>1222251.9716999999</v>
      </c>
      <c r="R7" s="27">
        <f>SUM(O7:P7)</f>
        <v>2255495.3968500001</v>
      </c>
      <c r="S7" s="27">
        <f>O7+Q7</f>
        <v>1933147.57485</v>
      </c>
      <c r="T7" s="22">
        <f>I7*3.5</f>
        <v>995253.8444099999</v>
      </c>
      <c r="U7" s="22">
        <f>D36</f>
        <v>1544599.7937</v>
      </c>
      <c r="V7" s="22">
        <f>(D42/1.5)+D43</f>
        <v>1222251.9716999999</v>
      </c>
      <c r="W7" s="28">
        <f>SUM(T7:U7)</f>
        <v>2539853.6381099997</v>
      </c>
      <c r="X7" s="28">
        <f>T7+V7</f>
        <v>2217505.81611</v>
      </c>
      <c r="Y7" s="23">
        <f>I7*4.5</f>
        <v>1279612.0856699999</v>
      </c>
      <c r="Z7" s="23">
        <f>D36</f>
        <v>1544599.7937</v>
      </c>
      <c r="AA7" s="23">
        <f>(D42/1.5)+D43</f>
        <v>1222251.9716999999</v>
      </c>
      <c r="AB7" s="29">
        <f>SUM(Y7:Z7)</f>
        <v>2824211.8793700002</v>
      </c>
      <c r="AC7" s="29">
        <f>Y7+AA7</f>
        <v>2501864.0573699996</v>
      </c>
      <c r="AD7" s="24">
        <f>I7*5</f>
        <v>1421791.2063</v>
      </c>
      <c r="AE7" s="24">
        <f>D36</f>
        <v>1544599.7937</v>
      </c>
      <c r="AF7" s="24">
        <f>(D42/1.5)+D43</f>
        <v>1222251.9716999999</v>
      </c>
      <c r="AG7" s="57">
        <f>SUM(AD7:AE7)</f>
        <v>2966391</v>
      </c>
      <c r="AH7" s="30">
        <f>AD7+AF7</f>
        <v>2644043.1779999998</v>
      </c>
      <c r="AI7">
        <f>AH7/AG7*100-100</f>
        <v>-10.866666666666674</v>
      </c>
    </row>
    <row r="8" spans="2:35" ht="15" thickBot="1">
      <c r="B8" s="73" t="s">
        <v>13</v>
      </c>
      <c r="C8" s="74">
        <v>0.3</v>
      </c>
      <c r="D8" s="75">
        <f>D3*C8/100</f>
        <v>8899.1729999999989</v>
      </c>
      <c r="E8" s="5"/>
      <c r="F8" s="6"/>
      <c r="G8" s="25" t="s">
        <v>4</v>
      </c>
      <c r="H8" s="19"/>
      <c r="I8" s="19"/>
      <c r="J8" s="20">
        <f>J7*2</f>
        <v>1137432.9650399999</v>
      </c>
      <c r="K8" s="20">
        <f>(K7-D7-D8)*2+(D7+D8)</f>
        <v>2777728.5324000004</v>
      </c>
      <c r="L8" s="20">
        <f>(L7-D7-D8)*2+(D7+D8)</f>
        <v>2133032.8884000001</v>
      </c>
      <c r="M8" s="26">
        <f>SUM(J8:K8)</f>
        <v>3915161.4974400001</v>
      </c>
      <c r="N8" s="26">
        <f>J8+L8</f>
        <v>3270465.8534399997</v>
      </c>
      <c r="O8" s="21">
        <f>O7*2</f>
        <v>1421791.2063</v>
      </c>
      <c r="P8" s="21">
        <f>(P7-D7-D8)*2+(D7+D8)</f>
        <v>2777728.5324000004</v>
      </c>
      <c r="Q8" s="21">
        <f>(Q7-D7-D8)*2+(D7+D8)</f>
        <v>2133032.8884000001</v>
      </c>
      <c r="R8" s="27">
        <f>SUM(O8:P8)</f>
        <v>4199519.7387000006</v>
      </c>
      <c r="S8" s="27">
        <f>O8+Q8</f>
        <v>3554824.0947000002</v>
      </c>
      <c r="T8" s="22">
        <f>T7*2</f>
        <v>1990507.6888199998</v>
      </c>
      <c r="U8" s="22">
        <f>(U7-D7-D8)*2+(D7+D8)</f>
        <v>2777728.5324000004</v>
      </c>
      <c r="V8" s="22">
        <f>(V7-D7-D8)*2+(D7+D8)</f>
        <v>2133032.8884000001</v>
      </c>
      <c r="W8" s="28">
        <f>SUM(T8:U8)</f>
        <v>4768236.2212199997</v>
      </c>
      <c r="X8" s="28">
        <f>T8+V8</f>
        <v>4123540.5772199999</v>
      </c>
      <c r="Y8" s="23">
        <f>Y7*2</f>
        <v>2559224.1713399999</v>
      </c>
      <c r="Z8" s="23">
        <f>(Z7-D7-D8)*2+(D7+D8)</f>
        <v>2777728.5324000004</v>
      </c>
      <c r="AA8" s="23">
        <f>(AA7-D7-D8)*2+(D7+D8)</f>
        <v>2133032.8884000001</v>
      </c>
      <c r="AB8" s="29">
        <f>SUM(Y8:Z8)</f>
        <v>5336952.7037400007</v>
      </c>
      <c r="AC8" s="29">
        <f>Y8+AA8</f>
        <v>4692257.0597399995</v>
      </c>
      <c r="AD8" s="24">
        <f>AD7*2</f>
        <v>2843582.4125999999</v>
      </c>
      <c r="AE8" s="24">
        <f>(AE7-D7-D8)*2+(D7+D8)</f>
        <v>2777728.5324000004</v>
      </c>
      <c r="AF8" s="24">
        <f>(AF7-D7-D8)*2+(D7+D8)</f>
        <v>2133032.8884000001</v>
      </c>
      <c r="AG8" s="30">
        <f>SUM(AD8:AE8)</f>
        <v>5621310.9450000003</v>
      </c>
      <c r="AH8" s="30">
        <f>AD8+AF8</f>
        <v>4976615.301</v>
      </c>
    </row>
    <row r="9" spans="2:35" ht="15" thickBot="1">
      <c r="B9" s="41" t="s">
        <v>14</v>
      </c>
      <c r="C9" s="60">
        <v>0</v>
      </c>
      <c r="D9" s="42">
        <f>D3*C9/100</f>
        <v>0</v>
      </c>
      <c r="E9" s="5"/>
      <c r="F9" s="6"/>
      <c r="G9" s="25" t="s">
        <v>5</v>
      </c>
      <c r="H9" s="19"/>
      <c r="I9" s="19"/>
      <c r="J9" s="20">
        <f>J7*3</f>
        <v>1706149.4475599998</v>
      </c>
      <c r="K9" s="20">
        <f>(K7-D7-D8)*3+(D7+D8)</f>
        <v>4010857.2711000005</v>
      </c>
      <c r="L9" s="20">
        <f>(L7-D7-D8)*3+(D7+D8)</f>
        <v>3043813.8051</v>
      </c>
      <c r="M9" s="26">
        <f>SUM(J9:K9)</f>
        <v>5717006.7186600007</v>
      </c>
      <c r="N9" s="26">
        <f>J9+L9</f>
        <v>4749963.2526599998</v>
      </c>
      <c r="O9" s="21">
        <f>O7*3</f>
        <v>2132686.8094500001</v>
      </c>
      <c r="P9" s="21">
        <f>(P7-D7-D8)*3+(D7+D8)</f>
        <v>4010857.2711000005</v>
      </c>
      <c r="Q9" s="21">
        <f>(Q7-D7-D8)*3+(D7+D8)</f>
        <v>3043813.8051</v>
      </c>
      <c r="R9" s="27">
        <f>SUM(O9:P9)</f>
        <v>6143544.0805500001</v>
      </c>
      <c r="S9" s="27">
        <f>O9+Q9</f>
        <v>5176500.6145500001</v>
      </c>
      <c r="T9" s="22">
        <f>T7*3</f>
        <v>2985761.5332299997</v>
      </c>
      <c r="U9" s="22">
        <f>(U7-D7-D8)*3+(D7+D8)</f>
        <v>4010857.2711000005</v>
      </c>
      <c r="V9" s="22">
        <f>(V7-D7-D8)*3+(D7+D8)</f>
        <v>3043813.8051</v>
      </c>
      <c r="W9" s="28">
        <f>SUM(T9:U9)</f>
        <v>6996618.8043300007</v>
      </c>
      <c r="X9" s="28">
        <f>T9+V9</f>
        <v>6029575.3383299997</v>
      </c>
      <c r="Y9" s="23">
        <f>Y7*3</f>
        <v>3838836.2570099998</v>
      </c>
      <c r="Z9" s="23">
        <f>(Z7-D7-D8)*3+(D7+D8)</f>
        <v>4010857.2711000005</v>
      </c>
      <c r="AA9" s="23">
        <f>(AA7-D7-D8)*3+(D7+D8)</f>
        <v>3043813.8051</v>
      </c>
      <c r="AB9" s="29">
        <f>SUM(Y9:Z9)</f>
        <v>7849693.5281100003</v>
      </c>
      <c r="AC9" s="29">
        <f>Y9+AA9</f>
        <v>6882650.0621099994</v>
      </c>
      <c r="AD9" s="24">
        <f>AD7*3</f>
        <v>4265373.6189000001</v>
      </c>
      <c r="AE9" s="24">
        <f>(AE7-D7-D8)*3+(D7+D8)</f>
        <v>4010857.2711000005</v>
      </c>
      <c r="AF9" s="24">
        <f>(AF7-D7-D8)*3+(D7+D8)</f>
        <v>3043813.8051</v>
      </c>
      <c r="AG9" s="30">
        <f>SUM(AD9:AE9)</f>
        <v>8276230.8900000006</v>
      </c>
      <c r="AH9" s="30">
        <f>AD9+AF9</f>
        <v>7309187.4240000006</v>
      </c>
    </row>
    <row r="10" spans="2:35" ht="15" thickBot="1">
      <c r="B10" s="41" t="s">
        <v>15</v>
      </c>
      <c r="C10" s="60">
        <v>0</v>
      </c>
      <c r="D10" s="42">
        <f>D3*C10/100</f>
        <v>0</v>
      </c>
      <c r="E10" s="5"/>
      <c r="F10" s="6"/>
      <c r="G10" s="25" t="s">
        <v>6</v>
      </c>
      <c r="H10" s="19"/>
      <c r="I10" s="19"/>
      <c r="J10" s="20">
        <f>J7*4</f>
        <v>2274865.9300799998</v>
      </c>
      <c r="K10" s="20">
        <f>(K7-D7-D8)*4+(D7+D8)</f>
        <v>5243986.0098000001</v>
      </c>
      <c r="L10" s="20">
        <f>(L7-D7-D8)*4+(D7+D8)</f>
        <v>3954594.7217999999</v>
      </c>
      <c r="M10" s="26">
        <f>SUM(J10:K10)</f>
        <v>7518851.9398800004</v>
      </c>
      <c r="N10" s="26">
        <f>J10+L10</f>
        <v>6229460.6518799998</v>
      </c>
      <c r="O10" s="21">
        <f>O7*4</f>
        <v>2843582.4125999999</v>
      </c>
      <c r="P10" s="21">
        <f>(P7-D7-D8)*4+(D7+D8)</f>
        <v>5243986.0098000001</v>
      </c>
      <c r="Q10" s="21">
        <f>(Q7-D7-D8)*4+(D7+D8)</f>
        <v>3954594.7217999999</v>
      </c>
      <c r="R10" s="27">
        <f>SUM(O10:P10)</f>
        <v>8087568.4223999996</v>
      </c>
      <c r="S10" s="27">
        <f>O10+Q10</f>
        <v>6798177.1343999999</v>
      </c>
      <c r="T10" s="22">
        <f>T7*4</f>
        <v>3981015.3776399996</v>
      </c>
      <c r="U10" s="22">
        <f>(U7-D7-D8)*4+(D7+D8)</f>
        <v>5243986.0098000001</v>
      </c>
      <c r="V10" s="22">
        <f>(V7-D7-D8)*4+(D7+D8)</f>
        <v>3954594.7217999999</v>
      </c>
      <c r="W10" s="28">
        <f>SUM(T10:U10)</f>
        <v>9225001.3874399997</v>
      </c>
      <c r="X10" s="28">
        <f>T10+V10</f>
        <v>7935610.0994399991</v>
      </c>
      <c r="Y10" s="23">
        <f>Y7*4</f>
        <v>5118448.3426799998</v>
      </c>
      <c r="Z10" s="23">
        <f>(Z7-D7-D8)*4+(D7+D8)</f>
        <v>5243986.0098000001</v>
      </c>
      <c r="AA10" s="23">
        <f>(AA7-D7-D8)*4+(D7+D8)</f>
        <v>3954594.7217999999</v>
      </c>
      <c r="AB10" s="29">
        <f>SUM(Y10:Z10)</f>
        <v>10362434.35248</v>
      </c>
      <c r="AC10" s="29">
        <f>Y10+AA10</f>
        <v>9073043.0644799992</v>
      </c>
      <c r="AD10" s="24">
        <f>AD7*4</f>
        <v>5687164.8251999998</v>
      </c>
      <c r="AE10" s="24">
        <f>(AE7-D7-D8)*4+(D7+D8)</f>
        <v>5243986.0098000001</v>
      </c>
      <c r="AF10" s="24">
        <f>(AF7-D7-D8)*4+(D7+D8)</f>
        <v>3954594.7217999999</v>
      </c>
      <c r="AG10" s="30">
        <f>SUM(AD10:AE10)</f>
        <v>10931150.835000001</v>
      </c>
      <c r="AH10" s="30">
        <f>AD10+AF10</f>
        <v>9641759.5470000003</v>
      </c>
    </row>
    <row r="11" spans="2:35" ht="15" thickBot="1">
      <c r="B11" s="41" t="s">
        <v>16</v>
      </c>
      <c r="C11" s="60">
        <v>0.56999999999999995</v>
      </c>
      <c r="D11" s="42">
        <f>D3*C11/100</f>
        <v>16908.4287</v>
      </c>
      <c r="E11" s="5"/>
      <c r="F11" s="5"/>
      <c r="G11" s="25" t="s">
        <v>7</v>
      </c>
      <c r="H11" s="19"/>
      <c r="I11" s="19"/>
      <c r="J11" s="20">
        <f>J7*5</f>
        <v>2843582.4125999999</v>
      </c>
      <c r="K11" s="20">
        <f>(K7-D7-D8)*5+(D7+D8)</f>
        <v>6477114.7485000007</v>
      </c>
      <c r="L11" s="20">
        <f>(L7-D7-D8)*5+(D7+D8)</f>
        <v>4865375.6384999994</v>
      </c>
      <c r="M11" s="26">
        <f>SUM(J11:K11)</f>
        <v>9320697.1611000001</v>
      </c>
      <c r="N11" s="26">
        <f>J11+L11</f>
        <v>7708958.0510999989</v>
      </c>
      <c r="O11" s="21">
        <f>O7*5</f>
        <v>3554478.0157499998</v>
      </c>
      <c r="P11" s="21">
        <f>(P7-D7-D8)*5+(D7+D8)</f>
        <v>6477114.7485000007</v>
      </c>
      <c r="Q11" s="21">
        <f>(Q7-D7-D8)*5+(D7+D8)</f>
        <v>4865375.6384999994</v>
      </c>
      <c r="R11" s="27">
        <f>SUM(O11:P11)</f>
        <v>10031592.764250001</v>
      </c>
      <c r="S11" s="27">
        <f>O11+Q11</f>
        <v>8419853.6542499997</v>
      </c>
      <c r="T11" s="22">
        <f>T7*5</f>
        <v>4976269.22205</v>
      </c>
      <c r="U11" s="22">
        <f>(U7-D7-D8)*5+(D7+D8)</f>
        <v>6477114.7485000007</v>
      </c>
      <c r="V11" s="22">
        <f>(V7-D7-D8)*5+(D7+D8)</f>
        <v>4865375.6384999994</v>
      </c>
      <c r="W11" s="28">
        <f>SUM(T11:U11)</f>
        <v>11453383.970550001</v>
      </c>
      <c r="X11" s="28">
        <f>T11+V11</f>
        <v>9841644.8605499994</v>
      </c>
      <c r="Y11" s="23">
        <f>Y7*5</f>
        <v>6398060.4283499997</v>
      </c>
      <c r="Z11" s="23">
        <f>(Z7-D7-D8)*5+(D7+D8)</f>
        <v>6477114.7485000007</v>
      </c>
      <c r="AA11" s="23">
        <f>(AA7-D7-D8)*5+(D7+D8)</f>
        <v>4865375.6384999994</v>
      </c>
      <c r="AB11" s="29">
        <f>SUM(Y11:Z11)</f>
        <v>12875175.17685</v>
      </c>
      <c r="AC11" s="29">
        <f>Y11+AA11</f>
        <v>11263436.066849999</v>
      </c>
      <c r="AD11" s="24">
        <f>AD7*5</f>
        <v>7108956.0314999996</v>
      </c>
      <c r="AE11" s="24">
        <f>(AE7-D7-D8)*5+(D7+D8)</f>
        <v>6477114.7485000007</v>
      </c>
      <c r="AF11" s="24">
        <f>(AF7-D7-D8)*5+(D7+D8)</f>
        <v>4865375.6384999994</v>
      </c>
      <c r="AG11" s="30">
        <f>SUM(AD11:AE11)</f>
        <v>13586070.780000001</v>
      </c>
      <c r="AH11" s="30">
        <f>AD11+AF11</f>
        <v>11974331.669999998</v>
      </c>
    </row>
    <row r="12" spans="2:35" ht="15" thickBot="1">
      <c r="B12" s="43" t="s">
        <v>17</v>
      </c>
      <c r="C12" s="50">
        <v>0.5</v>
      </c>
      <c r="D12" s="44">
        <f>D3*C12/100</f>
        <v>14831.955</v>
      </c>
      <c r="E12" s="8"/>
      <c r="F12" s="9"/>
      <c r="G12" s="25"/>
      <c r="H12" s="19"/>
      <c r="I12" s="19"/>
      <c r="J12" s="20"/>
      <c r="K12" s="20"/>
      <c r="L12" s="20"/>
      <c r="M12" s="26"/>
      <c r="N12" s="26"/>
      <c r="O12" s="21"/>
      <c r="P12" s="21"/>
      <c r="Q12" s="21"/>
      <c r="R12" s="27"/>
      <c r="S12" s="27"/>
      <c r="T12" s="22"/>
      <c r="U12" s="22"/>
      <c r="V12" s="22"/>
      <c r="W12" s="28"/>
      <c r="X12" s="28"/>
      <c r="Y12" s="23"/>
      <c r="Z12" s="23"/>
      <c r="AA12" s="23"/>
      <c r="AB12" s="29"/>
      <c r="AC12" s="29"/>
      <c r="AD12" s="24"/>
      <c r="AE12" s="24"/>
      <c r="AF12" s="24"/>
      <c r="AG12" s="30"/>
      <c r="AH12" s="30"/>
    </row>
    <row r="13" spans="2:35" ht="15" thickBot="1">
      <c r="B13" s="41" t="s">
        <v>18</v>
      </c>
      <c r="C13" s="60">
        <v>4.25</v>
      </c>
      <c r="D13" s="42">
        <f>D3*C13/100</f>
        <v>126071.61749999999</v>
      </c>
      <c r="E13" s="8"/>
      <c r="F13" s="9"/>
    </row>
    <row r="14" spans="2:35" ht="15.75" thickBot="1">
      <c r="B14" s="43" t="s">
        <v>19</v>
      </c>
      <c r="C14" s="50">
        <v>44.51</v>
      </c>
      <c r="D14" s="44">
        <f>D3*C14/100</f>
        <v>1320340.6340999999</v>
      </c>
      <c r="E14" s="8"/>
      <c r="F14" s="9"/>
      <c r="G14" t="s">
        <v>67</v>
      </c>
      <c r="M14" s="32"/>
      <c r="N14" s="32"/>
      <c r="O14" s="32"/>
    </row>
    <row r="15" spans="2:35" ht="15.75" thickBot="1">
      <c r="B15" s="43" t="s">
        <v>20</v>
      </c>
      <c r="C15" s="50">
        <v>2.78</v>
      </c>
      <c r="D15" s="44">
        <f>D3*C15/100</f>
        <v>82465.669799999989</v>
      </c>
      <c r="E15" s="8"/>
      <c r="F15" s="9"/>
      <c r="G15" t="s">
        <v>71</v>
      </c>
    </row>
    <row r="16" spans="2:35" ht="15.75" thickBot="1">
      <c r="B16" s="45" t="s">
        <v>21</v>
      </c>
      <c r="C16" s="63">
        <v>9.44</v>
      </c>
      <c r="D16" s="46">
        <f>D3*C16/100</f>
        <v>280027.31040000002</v>
      </c>
      <c r="E16" s="8"/>
      <c r="F16" s="9"/>
      <c r="G16" t="s">
        <v>83</v>
      </c>
    </row>
    <row r="17" spans="2:32" ht="15.75" thickBot="1">
      <c r="B17" s="45" t="s">
        <v>22</v>
      </c>
      <c r="C17" s="63">
        <v>0.16</v>
      </c>
      <c r="D17" s="46">
        <f>D3*C17/100</f>
        <v>4746.2255999999998</v>
      </c>
      <c r="E17" s="8"/>
      <c r="F17" s="9"/>
      <c r="G17" s="31" t="s">
        <v>68</v>
      </c>
      <c r="H17" s="31"/>
      <c r="I17" s="31"/>
      <c r="J17" s="31"/>
      <c r="AA17" s="37"/>
      <c r="AB17" s="37"/>
      <c r="AC17" s="37"/>
      <c r="AD17" s="37"/>
      <c r="AE17" s="37"/>
      <c r="AF17" s="37"/>
    </row>
    <row r="18" spans="2:32" ht="15.75" thickBot="1">
      <c r="B18" s="45" t="s">
        <v>23</v>
      </c>
      <c r="C18" s="63">
        <v>2.64</v>
      </c>
      <c r="D18" s="46">
        <f>D3*C18/100</f>
        <v>78312.722399999999</v>
      </c>
      <c r="E18" s="8"/>
      <c r="F18" s="9"/>
      <c r="G18" s="37" t="s">
        <v>69</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2:32" ht="15" thickBot="1">
      <c r="B19" s="45" t="s">
        <v>24</v>
      </c>
      <c r="C19" s="63">
        <v>0.05</v>
      </c>
      <c r="D19" s="46">
        <f>D3*C19/100</f>
        <v>1483.1955000000003</v>
      </c>
      <c r="E19" s="8"/>
      <c r="F19" s="9"/>
      <c r="G19" t="s">
        <v>47</v>
      </c>
      <c r="P19" s="37"/>
      <c r="Q19" s="37"/>
      <c r="R19" s="37"/>
      <c r="S19" s="37"/>
      <c r="T19" s="37"/>
      <c r="U19" s="37"/>
      <c r="V19" s="37"/>
      <c r="W19" s="37"/>
      <c r="X19" s="37"/>
      <c r="Y19" s="37"/>
      <c r="Z19" s="37"/>
    </row>
    <row r="20" spans="2:32" ht="15.75" thickBot="1">
      <c r="B20" s="45" t="s">
        <v>25</v>
      </c>
      <c r="C20" s="63">
        <v>0.61</v>
      </c>
      <c r="D20" s="46">
        <f>D3*C20/100</f>
        <v>18094.985100000002</v>
      </c>
      <c r="E20" s="8"/>
      <c r="F20" s="9"/>
      <c r="G20" t="s">
        <v>70</v>
      </c>
    </row>
    <row r="21" spans="2:32" ht="15" thickBot="1">
      <c r="B21" s="45" t="s">
        <v>26</v>
      </c>
      <c r="C21" s="63">
        <v>19.7</v>
      </c>
      <c r="D21" s="46">
        <f>D3*C21/100</f>
        <v>584379.027</v>
      </c>
      <c r="E21" s="8"/>
      <c r="F21" s="9"/>
    </row>
    <row r="22" spans="2:32" ht="15" thickBot="1">
      <c r="B22" s="64" t="s">
        <v>27</v>
      </c>
      <c r="C22" s="61">
        <v>0.81</v>
      </c>
      <c r="D22" s="42">
        <f>D3*C22/100</f>
        <v>24027.767100000001</v>
      </c>
      <c r="E22" s="8"/>
      <c r="F22" s="9"/>
    </row>
    <row r="23" spans="2:32" ht="15" thickBot="1">
      <c r="B23" s="43" t="s">
        <v>28</v>
      </c>
      <c r="C23" s="50">
        <v>0.14000000000000001</v>
      </c>
      <c r="D23" s="44">
        <f>D3*C23/100</f>
        <v>4152.9474000000009</v>
      </c>
      <c r="E23" s="8"/>
      <c r="F23" s="9"/>
    </row>
    <row r="24" spans="2:32" ht="15" thickBot="1">
      <c r="B24" s="45" t="s">
        <v>29</v>
      </c>
      <c r="C24" s="63">
        <v>0</v>
      </c>
      <c r="D24" s="46">
        <f>D3*C24/100</f>
        <v>0</v>
      </c>
      <c r="E24" s="8"/>
      <c r="F24" s="9"/>
    </row>
    <row r="25" spans="2:32" ht="15" thickBot="1">
      <c r="B25" s="45" t="s">
        <v>30</v>
      </c>
      <c r="C25" s="63">
        <v>0</v>
      </c>
      <c r="D25" s="46">
        <f>D3*C25/100</f>
        <v>0</v>
      </c>
      <c r="E25" s="8"/>
      <c r="F25" s="9"/>
    </row>
    <row r="26" spans="2:32" ht="15" thickBot="1">
      <c r="B26" s="45" t="s">
        <v>31</v>
      </c>
      <c r="C26" s="63">
        <v>0</v>
      </c>
      <c r="D26" s="46">
        <f>D3*C26/100</f>
        <v>0</v>
      </c>
      <c r="E26" s="8"/>
      <c r="F26" s="9"/>
    </row>
    <row r="27" spans="2:32" ht="15" thickBot="1">
      <c r="B27" s="45" t="s">
        <v>32</v>
      </c>
      <c r="C27" s="63">
        <v>0</v>
      </c>
      <c r="D27" s="46">
        <f>D3*C27/100</f>
        <v>0</v>
      </c>
      <c r="E27" s="8"/>
      <c r="F27" s="9"/>
    </row>
    <row r="28" spans="2:32" ht="15" thickBot="1">
      <c r="B28" s="41" t="s">
        <v>33</v>
      </c>
      <c r="C28" s="61">
        <v>0</v>
      </c>
      <c r="D28" s="42">
        <f>D3*C28/100</f>
        <v>0</v>
      </c>
      <c r="E28" s="8"/>
      <c r="F28" s="9"/>
    </row>
    <row r="29" spans="2:32" ht="15" thickBot="1">
      <c r="B29" s="41" t="s">
        <v>34</v>
      </c>
      <c r="C29" s="61">
        <v>3.34</v>
      </c>
      <c r="D29" s="42">
        <f>D3*C29/100</f>
        <v>99077.459399999992</v>
      </c>
      <c r="E29" s="8"/>
      <c r="F29" s="9"/>
    </row>
    <row r="30" spans="2:32" ht="15" thickBot="1">
      <c r="B30" s="43" t="s">
        <v>35</v>
      </c>
      <c r="C30" s="50">
        <v>0</v>
      </c>
      <c r="D30" s="44">
        <f>D3*C30/100</f>
        <v>0</v>
      </c>
      <c r="E30" s="8"/>
      <c r="F30" s="9"/>
    </row>
    <row r="31" spans="2:32" ht="15" thickBot="1">
      <c r="B31" s="47"/>
      <c r="C31" s="60"/>
      <c r="D31" s="42"/>
      <c r="E31" s="5"/>
      <c r="F31" s="9"/>
    </row>
    <row r="32" spans="2:32" ht="15.75" thickBot="1">
      <c r="B32" s="41" t="s">
        <v>8</v>
      </c>
      <c r="C32" s="60">
        <f>SUM(C7:C31)</f>
        <v>100</v>
      </c>
      <c r="D32" s="48">
        <f>SUM(D7:D31)</f>
        <v>2966391</v>
      </c>
      <c r="E32" s="10"/>
      <c r="F32" s="6"/>
    </row>
    <row r="33" spans="2:5" ht="15" thickBot="1">
      <c r="B33" s="41"/>
      <c r="C33" s="60"/>
      <c r="D33" s="41"/>
    </row>
    <row r="34" spans="2:5" ht="15" thickBot="1">
      <c r="B34" s="41" t="s">
        <v>38</v>
      </c>
      <c r="C34" s="41"/>
      <c r="D34" s="41"/>
    </row>
    <row r="35" spans="2:5" ht="15" thickBot="1">
      <c r="B35" s="43" t="s">
        <v>39</v>
      </c>
      <c r="C35" s="43"/>
      <c r="D35" s="44">
        <f>D12+D14+D15+D23+D30</f>
        <v>1421791.2063</v>
      </c>
      <c r="E35" s="5"/>
    </row>
    <row r="36" spans="2:5" ht="15" thickBot="1">
      <c r="B36" s="41" t="s">
        <v>40</v>
      </c>
      <c r="C36" s="41"/>
      <c r="D36" s="42">
        <f>D7+D8+D9+D10+D11+D13+D16+D17+D18+D19+D20+D21+D22+D24+D25+D26+D27+D28+D29</f>
        <v>1544599.7937</v>
      </c>
      <c r="E36" s="5"/>
    </row>
    <row r="37" spans="2:5" ht="15.75" thickBot="1">
      <c r="B37" s="41" t="s">
        <v>8</v>
      </c>
      <c r="C37" s="41"/>
      <c r="D37" s="48">
        <f>SUM(D35:D36)</f>
        <v>2966391</v>
      </c>
      <c r="E37" s="10"/>
    </row>
    <row r="38" spans="2:5" ht="15.75" thickBot="1">
      <c r="B38" s="41"/>
      <c r="C38" s="41"/>
      <c r="D38" s="48"/>
      <c r="E38" s="10"/>
    </row>
    <row r="39" spans="2:5" ht="15.75" thickBot="1">
      <c r="B39" s="41"/>
      <c r="C39" s="41"/>
      <c r="D39" s="48"/>
      <c r="E39" s="10"/>
    </row>
    <row r="40" spans="2:5" ht="15.75" thickBot="1">
      <c r="B40" s="41"/>
      <c r="C40" s="48" t="s">
        <v>64</v>
      </c>
      <c r="D40" s="48" t="s">
        <v>65</v>
      </c>
      <c r="E40" s="10"/>
    </row>
    <row r="41" spans="2:5" ht="25.5" customHeight="1" thickBot="1">
      <c r="B41" s="92" t="s">
        <v>59</v>
      </c>
      <c r="C41" s="98">
        <f>D41/D32*100</f>
        <v>47.93</v>
      </c>
      <c r="D41" s="49">
        <f>D12+D14+D15+D23+D30</f>
        <v>1421791.2063</v>
      </c>
      <c r="E41" s="10"/>
    </row>
    <row r="42" spans="2:5" ht="18" customHeight="1" thickBot="1">
      <c r="B42" s="93" t="s">
        <v>61</v>
      </c>
      <c r="C42" s="99">
        <f>D42/D32*100</f>
        <v>32.6</v>
      </c>
      <c r="D42" s="56">
        <f>D16+D17+D18+D19+D20+D21+D24+D25+D26+D27</f>
        <v>967043.46600000001</v>
      </c>
      <c r="E42" s="10"/>
    </row>
    <row r="43" spans="2:5" ht="15.75" thickBot="1">
      <c r="B43" s="52" t="s">
        <v>62</v>
      </c>
      <c r="C43" s="100">
        <f>D43/D32*100</f>
        <v>19.469999999999995</v>
      </c>
      <c r="D43" s="54">
        <f>D11+D13+D22+D28+D29+D7+D8+D9+D10</f>
        <v>577556.32769999991</v>
      </c>
      <c r="E43" s="10"/>
    </row>
    <row r="44" spans="2:5" ht="15.75" thickTop="1">
      <c r="C44">
        <f>SUM(C41:C43)</f>
        <v>100</v>
      </c>
      <c r="D44" s="10">
        <f>SUM(D41:D43)</f>
        <v>2966390.9999999995</v>
      </c>
      <c r="E44" s="10"/>
    </row>
    <row r="52" spans="9:11" ht="15">
      <c r="I52" s="36"/>
      <c r="J52" s="90"/>
      <c r="K52" s="34"/>
    </row>
  </sheetData>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85"/>
  <sheetViews>
    <sheetView workbookViewId="0">
      <selection activeCell="H44" sqref="H44"/>
    </sheetView>
  </sheetViews>
  <sheetFormatPr defaultRowHeight="14.25"/>
  <cols>
    <col min="2" max="2" width="41.75" customWidth="1"/>
    <col min="4" max="4" width="11.125" customWidth="1"/>
  </cols>
  <sheetData>
    <row r="2" spans="2:35">
      <c r="B2" t="s">
        <v>145</v>
      </c>
    </row>
    <row r="3" spans="2:35" ht="15.75" thickBot="1">
      <c r="B3" s="31" t="s">
        <v>10</v>
      </c>
      <c r="C3" s="4"/>
    </row>
    <row r="4" spans="2:35" ht="16.5" thickTop="1" thickBot="1">
      <c r="B4" s="38" t="s">
        <v>9</v>
      </c>
      <c r="C4" s="39">
        <v>1</v>
      </c>
      <c r="D4" s="40">
        <v>642159.86</v>
      </c>
      <c r="E4" s="10"/>
      <c r="F4" s="6"/>
    </row>
    <row r="5" spans="2:35" ht="15" thickBot="1">
      <c r="B5" s="41" t="s">
        <v>12</v>
      </c>
      <c r="C5" s="41"/>
      <c r="D5" s="42"/>
      <c r="E5" s="5"/>
      <c r="F5" s="6"/>
      <c r="G5" t="s">
        <v>146</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15.57</v>
      </c>
      <c r="D8" s="75">
        <f>D4*C8/100</f>
        <v>99984.290201999989</v>
      </c>
      <c r="E8" s="5"/>
      <c r="F8" s="6"/>
      <c r="G8" s="18"/>
      <c r="H8" s="19">
        <f>D36</f>
        <v>425880.41915199993</v>
      </c>
      <c r="I8" s="19">
        <f>H8/5</f>
        <v>85176.083830399992</v>
      </c>
      <c r="J8" s="20">
        <f>I8*2</f>
        <v>170352.16766079998</v>
      </c>
      <c r="K8" s="20">
        <f>D37</f>
        <v>216279.440848</v>
      </c>
      <c r="L8" s="20">
        <f>(D43/1.5)+D44</f>
        <v>186376.19670066665</v>
      </c>
      <c r="M8" s="26">
        <f>SUM(J8:K8)</f>
        <v>386631.60850879998</v>
      </c>
      <c r="N8" s="26">
        <f>J8+L8</f>
        <v>356728.36436146661</v>
      </c>
      <c r="O8" s="21">
        <f>I8*2.5</f>
        <v>212940.20957599999</v>
      </c>
      <c r="P8" s="21">
        <f>D37</f>
        <v>216279.440848</v>
      </c>
      <c r="Q8" s="21">
        <f>(D43/1.5)+D44</f>
        <v>186376.19670066665</v>
      </c>
      <c r="R8" s="27">
        <f>SUM(O8:P8)</f>
        <v>429219.65042399999</v>
      </c>
      <c r="S8" s="27">
        <f>O8+Q8</f>
        <v>399316.40627666668</v>
      </c>
      <c r="T8" s="22">
        <f>I8*3.5</f>
        <v>298116.29340639996</v>
      </c>
      <c r="U8" s="22">
        <f>D37</f>
        <v>216279.440848</v>
      </c>
      <c r="V8" s="22">
        <f>(D43/1.5)+D44</f>
        <v>186376.19670066665</v>
      </c>
      <c r="W8" s="28">
        <f>SUM(T8:U8)</f>
        <v>514395.73425439995</v>
      </c>
      <c r="X8" s="28">
        <f>T8+V8</f>
        <v>484492.49010706658</v>
      </c>
      <c r="Y8" s="23">
        <f>I8*4.5</f>
        <v>383292.37723679998</v>
      </c>
      <c r="Z8" s="23">
        <f>D37</f>
        <v>216279.440848</v>
      </c>
      <c r="AA8" s="23">
        <f>(D43/1.5)+D44</f>
        <v>186376.19670066665</v>
      </c>
      <c r="AB8" s="29">
        <f>SUM(Y8:Z8)</f>
        <v>599571.81808479992</v>
      </c>
      <c r="AC8" s="29">
        <f>Y8+AA8</f>
        <v>569668.5739374666</v>
      </c>
      <c r="AD8" s="24">
        <f>I8*5</f>
        <v>425880.41915199999</v>
      </c>
      <c r="AE8" s="24">
        <f>D37</f>
        <v>216279.440848</v>
      </c>
      <c r="AF8" s="24">
        <f>(D43/1.5)+D44</f>
        <v>186376.19670066665</v>
      </c>
      <c r="AG8" s="57">
        <f>SUM(AD8:AE8)</f>
        <v>642159.86</v>
      </c>
      <c r="AH8" s="30">
        <f>AD8+AF8</f>
        <v>612256.61585266667</v>
      </c>
      <c r="AI8">
        <f>AH8/AG8*100-100</f>
        <v>-4.6566666666666663</v>
      </c>
    </row>
    <row r="9" spans="2:35" ht="15" thickBot="1">
      <c r="B9" s="73" t="s">
        <v>13</v>
      </c>
      <c r="C9" s="73">
        <v>0.21</v>
      </c>
      <c r="D9" s="75">
        <f>D4*C9/100</f>
        <v>1348.5357060000001</v>
      </c>
      <c r="E9" s="5"/>
      <c r="F9" s="6"/>
      <c r="G9" s="25" t="s">
        <v>4</v>
      </c>
      <c r="H9" s="19"/>
      <c r="I9" s="19"/>
      <c r="J9" s="20">
        <f>J8*2</f>
        <v>340704.33532159997</v>
      </c>
      <c r="K9" s="20">
        <f>(K8-D8-D9)*2+(D8+D9)</f>
        <v>331226.055788</v>
      </c>
      <c r="L9" s="20">
        <f>(L8-D8-D9)*2+(D8+D9)</f>
        <v>271419.56749333331</v>
      </c>
      <c r="M9" s="26">
        <f>SUM(J9:K9)</f>
        <v>671930.39110959996</v>
      </c>
      <c r="N9" s="26">
        <f>J9+L9</f>
        <v>612123.90281493333</v>
      </c>
      <c r="O9" s="21">
        <f>O8*2</f>
        <v>425880.41915199999</v>
      </c>
      <c r="P9" s="21">
        <f>(P8-D8-D9)*2+(D8+D9)</f>
        <v>331226.055788</v>
      </c>
      <c r="Q9" s="21">
        <f>(Q8-D8-D9)*2+(D8+D9)</f>
        <v>271419.56749333331</v>
      </c>
      <c r="R9" s="27">
        <f>SUM(O9:P9)</f>
        <v>757106.47493999999</v>
      </c>
      <c r="S9" s="27">
        <f>O9+Q9</f>
        <v>697299.98664533324</v>
      </c>
      <c r="T9" s="22">
        <f>T8*2</f>
        <v>596232.58681279991</v>
      </c>
      <c r="U9" s="22">
        <f>(U8-D8-D9)*2+(D8+D9)</f>
        <v>331226.055788</v>
      </c>
      <c r="V9" s="22">
        <f>(V8-D8-D9)*2+(D8+D9)</f>
        <v>271419.56749333331</v>
      </c>
      <c r="W9" s="28">
        <f>SUM(T9:U9)</f>
        <v>927458.64260079991</v>
      </c>
      <c r="X9" s="28">
        <f>T9+V9</f>
        <v>867652.15430613328</v>
      </c>
      <c r="Y9" s="23">
        <f>Y8*2</f>
        <v>766584.75447359995</v>
      </c>
      <c r="Z9" s="23">
        <f>(Z8-D8-D9)*2+(D8+D9)</f>
        <v>331226.055788</v>
      </c>
      <c r="AA9" s="23">
        <f>(AA8-D8-D9)*2+(D8+D9)</f>
        <v>271419.56749333331</v>
      </c>
      <c r="AB9" s="29">
        <f>SUM(Y9:Z9)</f>
        <v>1097810.8102616</v>
      </c>
      <c r="AC9" s="29">
        <f>Y9+AA9</f>
        <v>1038004.3219669333</v>
      </c>
      <c r="AD9" s="24">
        <f>AD8*2</f>
        <v>851760.83830399998</v>
      </c>
      <c r="AE9" s="24">
        <f>(AE8-D8-D9)*2+(D8+D9)</f>
        <v>331226.055788</v>
      </c>
      <c r="AF9" s="24">
        <f>(AF8-D8-D9)*2+(D8+D9)</f>
        <v>271419.56749333331</v>
      </c>
      <c r="AG9" s="30">
        <f>SUM(AD9:AE9)</f>
        <v>1182986.8940920001</v>
      </c>
      <c r="AH9" s="30">
        <f>AD9+AF9</f>
        <v>1123180.4057973332</v>
      </c>
    </row>
    <row r="10" spans="2:35" ht="15" thickBot="1">
      <c r="B10" s="41" t="s">
        <v>14</v>
      </c>
      <c r="C10" s="41">
        <v>0</v>
      </c>
      <c r="D10" s="42">
        <f>D4*C10/100</f>
        <v>0</v>
      </c>
      <c r="E10" s="5"/>
      <c r="F10" s="6"/>
      <c r="G10" s="25" t="s">
        <v>5</v>
      </c>
      <c r="H10" s="19"/>
      <c r="I10" s="19"/>
      <c r="J10" s="20">
        <f>J8*3</f>
        <v>511056.50298239995</v>
      </c>
      <c r="K10" s="20">
        <f>(K8-D8-D9)*3+(D8+D9)</f>
        <v>446172.67072800006</v>
      </c>
      <c r="L10" s="20">
        <f>(L8-D8-D9)*3+(D8+D9)</f>
        <v>356462.93828599999</v>
      </c>
      <c r="M10" s="26">
        <f>SUM(J10:K10)</f>
        <v>957229.17371040001</v>
      </c>
      <c r="N10" s="26">
        <f>J10+L10</f>
        <v>867519.44126839994</v>
      </c>
      <c r="O10" s="21">
        <f>O8*3</f>
        <v>638820.62872799998</v>
      </c>
      <c r="P10" s="21">
        <f>(P8-D8-D9)*3+(D8+D9)</f>
        <v>446172.67072800006</v>
      </c>
      <c r="Q10" s="21">
        <f>(Q8-D8-D9)*3+(D8+D9)</f>
        <v>356462.93828599999</v>
      </c>
      <c r="R10" s="27">
        <f>SUM(O10:P10)</f>
        <v>1084993.2994560001</v>
      </c>
      <c r="S10" s="27">
        <f>O10+Q10</f>
        <v>995283.56701399991</v>
      </c>
      <c r="T10" s="22">
        <f>T8*3</f>
        <v>894348.88021919993</v>
      </c>
      <c r="U10" s="22">
        <f>(U8-D8-D9)*3+(D8+D9)</f>
        <v>446172.67072800006</v>
      </c>
      <c r="V10" s="22">
        <f>(V8-D8-D9)*3+(D8+D9)</f>
        <v>356462.93828599999</v>
      </c>
      <c r="W10" s="28">
        <f>SUM(T10:U10)</f>
        <v>1340521.5509472</v>
      </c>
      <c r="X10" s="28">
        <f>T10+V10</f>
        <v>1250811.8185051999</v>
      </c>
      <c r="Y10" s="23">
        <f>Y8*3</f>
        <v>1149877.1317103999</v>
      </c>
      <c r="Z10" s="23">
        <f>(Z8-D8-D9)*3+(D8+D9)</f>
        <v>446172.67072800006</v>
      </c>
      <c r="AA10" s="23">
        <f>(AA8-D8-D9)*3+(D8+D9)</f>
        <v>356462.93828599999</v>
      </c>
      <c r="AB10" s="29">
        <f>SUM(Y10:Z10)</f>
        <v>1596049.8024384</v>
      </c>
      <c r="AC10" s="29">
        <f>Y10+AA10</f>
        <v>1506340.0699963998</v>
      </c>
      <c r="AD10" s="24">
        <f>AD8*3</f>
        <v>1277641.257456</v>
      </c>
      <c r="AE10" s="24">
        <f>(AE8-D8-D9)*3+(D8+D9)</f>
        <v>446172.67072800006</v>
      </c>
      <c r="AF10" s="24">
        <f>(AF8-D8-D9)*3+(D8+D9)</f>
        <v>356462.93828599999</v>
      </c>
      <c r="AG10" s="30">
        <f>SUM(AD10:AE10)</f>
        <v>1723813.9281840001</v>
      </c>
      <c r="AH10" s="30">
        <f>AD10+AF10</f>
        <v>1634104.1957419999</v>
      </c>
    </row>
    <row r="11" spans="2:35" ht="15" thickBot="1">
      <c r="B11" s="41" t="s">
        <v>15</v>
      </c>
      <c r="C11" s="41">
        <v>0</v>
      </c>
      <c r="D11" s="42">
        <f>D4*C11/100</f>
        <v>0</v>
      </c>
      <c r="E11" s="5"/>
      <c r="F11" s="6"/>
      <c r="G11" s="25" t="s">
        <v>6</v>
      </c>
      <c r="H11" s="19"/>
      <c r="I11" s="19"/>
      <c r="J11" s="20">
        <f>J8*4</f>
        <v>681408.67064319993</v>
      </c>
      <c r="K11" s="20">
        <f>(K8-D8-D9)*4+(D8+D9)</f>
        <v>561119.285668</v>
      </c>
      <c r="L11" s="20">
        <f>(L8-D8-D9)*4+(D8+D9)</f>
        <v>441506.30907866667</v>
      </c>
      <c r="M11" s="26">
        <f>SUM(J11:K11)</f>
        <v>1242527.9563111998</v>
      </c>
      <c r="N11" s="26">
        <f>J11+L11</f>
        <v>1122914.9797218665</v>
      </c>
      <c r="O11" s="21">
        <f>O8*4</f>
        <v>851760.83830399998</v>
      </c>
      <c r="P11" s="21">
        <f>(P8-D8-D9)*4+(D8+D9)</f>
        <v>561119.285668</v>
      </c>
      <c r="Q11" s="21">
        <f>(Q8-D8-D9)*4+(D8+D9)</f>
        <v>441506.30907866667</v>
      </c>
      <c r="R11" s="27">
        <f>SUM(O11:P11)</f>
        <v>1412880.1239720001</v>
      </c>
      <c r="S11" s="27">
        <f>O11+Q11</f>
        <v>1293267.1473826666</v>
      </c>
      <c r="T11" s="22">
        <f>T8*4</f>
        <v>1192465.1736255998</v>
      </c>
      <c r="U11" s="22">
        <f>(U8-D8-D9)*4+(D8+D9)</f>
        <v>561119.285668</v>
      </c>
      <c r="V11" s="22">
        <f>(V8-D8-D9)*4+(D8+D9)</f>
        <v>441506.30907866667</v>
      </c>
      <c r="W11" s="28">
        <f>SUM(T11:U11)</f>
        <v>1753584.4592935997</v>
      </c>
      <c r="X11" s="28">
        <f>T11+V11</f>
        <v>1633971.4827042664</v>
      </c>
      <c r="Y11" s="23">
        <f>Y8*4</f>
        <v>1533169.5089471999</v>
      </c>
      <c r="Z11" s="23">
        <f>(Z8-D8-D9)*4+(D8+D9)</f>
        <v>561119.285668</v>
      </c>
      <c r="AA11" s="23">
        <f>(AA8-D8-D9)*4+(D8+D9)</f>
        <v>441506.30907866667</v>
      </c>
      <c r="AB11" s="29">
        <f>SUM(Y11:Z11)</f>
        <v>2094288.7946151998</v>
      </c>
      <c r="AC11" s="29">
        <f>Y11+AA11</f>
        <v>1974675.8180258665</v>
      </c>
      <c r="AD11" s="24">
        <f>AD8*4</f>
        <v>1703521.676608</v>
      </c>
      <c r="AE11" s="24">
        <f>(AE8-D8-D9)*4+(D8+D9)</f>
        <v>561119.285668</v>
      </c>
      <c r="AF11" s="24">
        <f>(AF8-D8-D9)*4+(D8+D9)</f>
        <v>441506.30907866667</v>
      </c>
      <c r="AG11" s="30">
        <f>SUM(AD11:AE11)</f>
        <v>2264640.9622760001</v>
      </c>
      <c r="AH11" s="30">
        <f>AD11+AF11</f>
        <v>2145027.9856866668</v>
      </c>
    </row>
    <row r="12" spans="2:35" ht="15" thickBot="1">
      <c r="B12" s="41" t="s">
        <v>16</v>
      </c>
      <c r="C12" s="41">
        <v>0.91</v>
      </c>
      <c r="D12" s="42">
        <f>D4*C12/100</f>
        <v>5843.6547259999998</v>
      </c>
      <c r="E12" s="5"/>
      <c r="F12" s="5"/>
      <c r="G12" s="25" t="s">
        <v>7</v>
      </c>
      <c r="H12" s="19"/>
      <c r="I12" s="19"/>
      <c r="J12" s="20">
        <f>J8*5</f>
        <v>851760.83830399998</v>
      </c>
      <c r="K12" s="20">
        <f>(K8-D8-D9)*5+(D8+D9)</f>
        <v>676065.90060800011</v>
      </c>
      <c r="L12" s="20">
        <f>(L8-D8-D9)*5+(D8+D9)</f>
        <v>526549.6798713333</v>
      </c>
      <c r="M12" s="26">
        <f>SUM(J12:K12)</f>
        <v>1527826.7389120001</v>
      </c>
      <c r="N12" s="26">
        <f>J12+L12</f>
        <v>1378310.5181753333</v>
      </c>
      <c r="O12" s="21">
        <f>O8*5</f>
        <v>1064701.04788</v>
      </c>
      <c r="P12" s="21">
        <f>(P8-D8-D9)*5+(D8+D9)</f>
        <v>676065.90060800011</v>
      </c>
      <c r="Q12" s="21">
        <f>(Q8-D8-D9)*5+(D8+D9)</f>
        <v>526549.6798713333</v>
      </c>
      <c r="R12" s="27">
        <f>SUM(O12:P12)</f>
        <v>1740766.9484880001</v>
      </c>
      <c r="S12" s="27">
        <f>O12+Q12</f>
        <v>1591250.7277513333</v>
      </c>
      <c r="T12" s="22">
        <f>T8*5</f>
        <v>1490581.4670319997</v>
      </c>
      <c r="U12" s="22">
        <f>(U8-D8-D9)*5+(D8+D9)</f>
        <v>676065.90060800011</v>
      </c>
      <c r="V12" s="22">
        <f>(V8-D8-D9)*5+(D8+D9)</f>
        <v>526549.6798713333</v>
      </c>
      <c r="W12" s="28">
        <f>SUM(T12:U12)</f>
        <v>2166647.3676399998</v>
      </c>
      <c r="X12" s="28">
        <f>T12+V12</f>
        <v>2017131.146903333</v>
      </c>
      <c r="Y12" s="23">
        <f>Y8*5</f>
        <v>1916461.8861839999</v>
      </c>
      <c r="Z12" s="23">
        <f>(Z8-D8-D9)*5+(D8+D9)</f>
        <v>676065.90060800011</v>
      </c>
      <c r="AA12" s="23">
        <f>(AA8-D8-D9)*5+(D8+D9)</f>
        <v>526549.6798713333</v>
      </c>
      <c r="AB12" s="29">
        <f>SUM(Y12:Z12)</f>
        <v>2592527.7867919998</v>
      </c>
      <c r="AC12" s="29">
        <f>Y12+AA12</f>
        <v>2443011.5660553332</v>
      </c>
      <c r="AD12" s="24">
        <f>AD8*5</f>
        <v>2129402.0957599999</v>
      </c>
      <c r="AE12" s="24">
        <f>(AE8-D8-D9)*5+(D8+D9)</f>
        <v>676065.90060800011</v>
      </c>
      <c r="AF12" s="24">
        <f>(AF8-D8-D9)*5+(D8+D9)</f>
        <v>526549.6798713333</v>
      </c>
      <c r="AG12" s="30">
        <f>SUM(AD12:AE12)</f>
        <v>2805467.9963680003</v>
      </c>
      <c r="AH12" s="30">
        <f>AD12+AF12</f>
        <v>2655951.7756313332</v>
      </c>
    </row>
    <row r="13" spans="2:35" ht="15" thickBot="1">
      <c r="B13" s="43" t="s">
        <v>17</v>
      </c>
      <c r="C13" s="43">
        <v>0.23</v>
      </c>
      <c r="D13" s="44">
        <f>D4*C13/100</f>
        <v>1476.967678</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2.14</v>
      </c>
      <c r="D14" s="42">
        <f>D4*C14/100</f>
        <v>13742.221004000001</v>
      </c>
      <c r="E14" s="8"/>
      <c r="F14" s="9"/>
    </row>
    <row r="15" spans="2:35" ht="15.75" thickBot="1">
      <c r="B15" s="43" t="s">
        <v>19</v>
      </c>
      <c r="C15" s="43">
        <v>51.57</v>
      </c>
      <c r="D15" s="44">
        <f>D4*C15/100</f>
        <v>331161.83980199997</v>
      </c>
      <c r="E15" s="8"/>
      <c r="F15" s="9"/>
      <c r="G15" t="s">
        <v>67</v>
      </c>
      <c r="M15" s="32"/>
      <c r="N15" s="32"/>
      <c r="O15" s="32"/>
    </row>
    <row r="16" spans="2:35" ht="15.75" thickBot="1">
      <c r="B16" s="43" t="s">
        <v>20</v>
      </c>
      <c r="C16" s="43">
        <v>3.18</v>
      </c>
      <c r="D16" s="44">
        <f>D4*C16/100</f>
        <v>20420.683548000001</v>
      </c>
      <c r="E16" s="8"/>
      <c r="F16" s="9"/>
      <c r="G16" t="s">
        <v>71</v>
      </c>
    </row>
    <row r="17" spans="2:32" ht="15.75" thickBot="1">
      <c r="B17" s="45" t="s">
        <v>21</v>
      </c>
      <c r="C17" s="45">
        <v>0.88</v>
      </c>
      <c r="D17" s="46">
        <f>D4*C17/100</f>
        <v>5651.0067680000002</v>
      </c>
      <c r="E17" s="8"/>
      <c r="F17" s="9"/>
      <c r="G17" t="s">
        <v>84</v>
      </c>
    </row>
    <row r="18" spans="2:32" ht="15.75" thickBot="1">
      <c r="B18" s="45" t="s">
        <v>60</v>
      </c>
      <c r="C18" s="45">
        <v>0.03</v>
      </c>
      <c r="D18" s="46">
        <f>D4*C18/100</f>
        <v>192.64795799999999</v>
      </c>
      <c r="E18" s="8"/>
      <c r="F18" s="9"/>
      <c r="G18" s="31" t="s">
        <v>68</v>
      </c>
      <c r="H18" s="31"/>
      <c r="I18" s="31"/>
      <c r="J18" s="31"/>
      <c r="AA18" s="37"/>
      <c r="AB18" s="37"/>
      <c r="AC18" s="37"/>
      <c r="AD18" s="37"/>
      <c r="AE18" s="37"/>
      <c r="AF18" s="37"/>
    </row>
    <row r="19" spans="2:32" ht="15.75" thickBot="1">
      <c r="B19" s="45" t="s">
        <v>23</v>
      </c>
      <c r="C19" s="45">
        <v>3.82</v>
      </c>
      <c r="D19" s="46">
        <f>D4*C19/100</f>
        <v>24530.506651999996</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0.32</v>
      </c>
      <c r="D20" s="46">
        <f>D4*C20/100</f>
        <v>2054.911552</v>
      </c>
      <c r="E20" s="8"/>
      <c r="F20" s="9"/>
      <c r="G20" t="s">
        <v>47</v>
      </c>
      <c r="P20" s="37"/>
      <c r="Q20" s="37"/>
      <c r="R20" s="37"/>
      <c r="S20" s="37"/>
      <c r="T20" s="37"/>
      <c r="U20" s="37"/>
      <c r="V20" s="37"/>
      <c r="W20" s="37"/>
      <c r="X20" s="37"/>
      <c r="Y20" s="37"/>
      <c r="Z20" s="37"/>
    </row>
    <row r="21" spans="2:32" ht="15.75" thickBot="1">
      <c r="B21" s="45" t="s">
        <v>25</v>
      </c>
      <c r="C21" s="45">
        <v>1.73</v>
      </c>
      <c r="D21" s="46">
        <f>D4*C21/100</f>
        <v>11109.365578000001</v>
      </c>
      <c r="E21" s="8"/>
      <c r="F21" s="9"/>
      <c r="G21" t="s">
        <v>70</v>
      </c>
    </row>
    <row r="22" spans="2:32" ht="15" thickBot="1">
      <c r="B22" s="45" t="s">
        <v>26</v>
      </c>
      <c r="C22" s="45">
        <v>2.75</v>
      </c>
      <c r="D22" s="46">
        <f>D4*C22/100</f>
        <v>17659.39615</v>
      </c>
      <c r="E22" s="8"/>
      <c r="F22" s="9"/>
    </row>
    <row r="23" spans="2:32" ht="15" thickBot="1">
      <c r="B23" s="41" t="s">
        <v>27</v>
      </c>
      <c r="C23" s="47">
        <v>0.88</v>
      </c>
      <c r="D23" s="42">
        <f>D4*C23/100</f>
        <v>5651.0067680000002</v>
      </c>
      <c r="E23" s="8"/>
      <c r="F23" s="9"/>
    </row>
    <row r="24" spans="2:32" ht="15" thickBot="1">
      <c r="B24" s="43" t="s">
        <v>28</v>
      </c>
      <c r="C24" s="43">
        <v>10.43</v>
      </c>
      <c r="D24" s="44">
        <f>D4*C24/100</f>
        <v>66977.27339799999</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0.28999999999999998</v>
      </c>
      <c r="D27" s="46">
        <f>D4*C27/100</f>
        <v>1862.2635939999998</v>
      </c>
      <c r="E27" s="8"/>
      <c r="F27" s="9"/>
    </row>
    <row r="28" spans="2:32" ht="15" thickBot="1">
      <c r="B28" s="45" t="s">
        <v>32</v>
      </c>
      <c r="C28" s="45">
        <v>4.1500000000000004</v>
      </c>
      <c r="D28" s="46">
        <f>D4*C28/100</f>
        <v>26649.634190000001</v>
      </c>
      <c r="E28" s="81"/>
      <c r="F28" s="82"/>
      <c r="G28" s="36"/>
      <c r="H28" s="36"/>
      <c r="I28" s="36"/>
    </row>
    <row r="29" spans="2:32" ht="15" thickBot="1">
      <c r="B29" s="41" t="s">
        <v>33</v>
      </c>
      <c r="C29" s="47"/>
      <c r="D29" s="42">
        <f>D4*C29/100</f>
        <v>0</v>
      </c>
      <c r="E29" s="81"/>
      <c r="F29" s="83"/>
      <c r="G29" s="36"/>
      <c r="H29" s="36"/>
      <c r="I29" s="36"/>
    </row>
    <row r="30" spans="2:32" ht="15" thickBot="1">
      <c r="B30" s="41" t="s">
        <v>34</v>
      </c>
      <c r="C30" s="47"/>
      <c r="D30" s="42">
        <f>D4*C30/100</f>
        <v>0</v>
      </c>
      <c r="E30" s="81"/>
      <c r="F30" s="84"/>
      <c r="G30" s="36"/>
      <c r="H30" s="36"/>
      <c r="I30" s="36"/>
    </row>
    <row r="31" spans="2:32" ht="15" thickBot="1">
      <c r="B31" s="43" t="s">
        <v>35</v>
      </c>
      <c r="C31" s="43">
        <v>0.91</v>
      </c>
      <c r="D31" s="44">
        <f>D4*C31/100</f>
        <v>5843.6547259999998</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99.999999999999986</v>
      </c>
      <c r="D33" s="48">
        <f t="shared" si="0"/>
        <v>642159.8600000001</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425880.41915199993</v>
      </c>
      <c r="E36" s="85"/>
      <c r="F36" s="36"/>
      <c r="G36" s="36"/>
      <c r="H36" s="36"/>
      <c r="I36" s="36"/>
    </row>
    <row r="37" spans="2:9" ht="15" thickBot="1">
      <c r="B37" s="41" t="s">
        <v>40</v>
      </c>
      <c r="C37" s="41"/>
      <c r="D37" s="42">
        <f>D8+D9+D10+D11+D12+D14+D17+D18+D19+D20+D21+D22+D23+D25+D26+D27+D28+D29+D30</f>
        <v>216279.440848</v>
      </c>
      <c r="E37" s="85"/>
      <c r="F37" s="36"/>
      <c r="G37" s="36"/>
      <c r="H37" s="36"/>
      <c r="I37" s="36"/>
    </row>
    <row r="38" spans="2:9" ht="15.75" thickBot="1">
      <c r="B38" s="41" t="s">
        <v>8</v>
      </c>
      <c r="C38" s="41"/>
      <c r="D38" s="48">
        <f>SUM(D36:D37)</f>
        <v>642159.85999999987</v>
      </c>
      <c r="E38" s="86"/>
      <c r="F38" s="36"/>
      <c r="G38" s="36"/>
      <c r="H38" s="36"/>
      <c r="I38" s="36"/>
    </row>
    <row r="39" spans="2:9" ht="15.75" thickBot="1">
      <c r="B39" s="41"/>
      <c r="C39" s="60"/>
      <c r="D39" s="48"/>
      <c r="E39" s="86"/>
      <c r="F39" s="36"/>
      <c r="G39" s="36"/>
      <c r="H39" s="36"/>
      <c r="I39" s="36"/>
    </row>
    <row r="40" spans="2:9" ht="15.75" thickBot="1">
      <c r="B40" s="41"/>
      <c r="C40" s="103"/>
      <c r="D40" s="48"/>
      <c r="E40" s="86"/>
      <c r="F40" s="36"/>
      <c r="G40" s="36"/>
      <c r="H40" s="36"/>
      <c r="I40" s="36"/>
    </row>
    <row r="41" spans="2:9" ht="15.75" thickBot="1">
      <c r="B41" s="41"/>
      <c r="C41" s="110" t="s">
        <v>64</v>
      </c>
      <c r="D41" s="48" t="s">
        <v>65</v>
      </c>
      <c r="E41" s="86"/>
      <c r="F41" s="87"/>
      <c r="G41" s="36"/>
      <c r="H41" s="36"/>
      <c r="I41" s="36"/>
    </row>
    <row r="42" spans="2:9" ht="27.75" customHeight="1" thickBot="1">
      <c r="B42" s="58" t="s">
        <v>59</v>
      </c>
      <c r="C42" s="105">
        <f>D42/D33*100</f>
        <v>66.319999999999979</v>
      </c>
      <c r="D42" s="111">
        <f>D13+D15+D16+D24+D31</f>
        <v>425880.41915199993</v>
      </c>
      <c r="E42" s="86"/>
      <c r="F42" s="88"/>
      <c r="G42" s="36"/>
      <c r="H42" s="89"/>
      <c r="I42" s="36"/>
    </row>
    <row r="43" spans="2:9" ht="32.25" customHeight="1" thickBot="1">
      <c r="B43" s="59" t="s">
        <v>61</v>
      </c>
      <c r="C43" s="112">
        <f>D43/D33*100</f>
        <v>13.969999999999997</v>
      </c>
      <c r="D43" s="113">
        <f>D17+D18+D19+D20+D21+D22+D25+D26+D27+D28</f>
        <v>89709.732441999993</v>
      </c>
      <c r="E43" s="86"/>
      <c r="F43" s="88"/>
      <c r="G43" s="36"/>
      <c r="H43" s="89"/>
      <c r="I43" s="36"/>
    </row>
    <row r="44" spans="2:9" ht="15.75" thickBot="1">
      <c r="B44" s="52" t="s">
        <v>62</v>
      </c>
      <c r="C44" s="114">
        <f>D44/D33*100</f>
        <v>19.709999999999994</v>
      </c>
      <c r="D44" s="115">
        <f>D12+D14+D23+D29+D30+D8+D9+D10+D11</f>
        <v>126569.70840599999</v>
      </c>
      <c r="E44" s="86"/>
      <c r="F44" s="88"/>
      <c r="G44" s="36"/>
      <c r="H44" s="89"/>
      <c r="I44" s="36"/>
    </row>
    <row r="45" spans="2:9" ht="15.75" thickTop="1">
      <c r="C45">
        <f t="shared" ref="C45:D45" si="1">SUM(C42:C44)</f>
        <v>99.999999999999972</v>
      </c>
      <c r="D45" s="10">
        <f t="shared" si="1"/>
        <v>642159.85999999987</v>
      </c>
      <c r="E45" s="86"/>
      <c r="F45" s="88"/>
      <c r="G45" s="36"/>
      <c r="H45" s="89"/>
      <c r="I45" s="36"/>
    </row>
    <row r="46" spans="2:9" ht="15">
      <c r="D46" s="10"/>
      <c r="E46" s="10"/>
    </row>
    <row r="47" spans="2:9" ht="15">
      <c r="F47" s="10">
        <f>E45/D45*100</f>
        <v>0</v>
      </c>
    </row>
    <row r="55" spans="5:12" ht="15.75" thickBot="1">
      <c r="E55" s="2" t="s">
        <v>36</v>
      </c>
      <c r="F55" s="3">
        <f>D22</f>
        <v>17659.39615</v>
      </c>
      <c r="G55" s="3">
        <f>F55/5</f>
        <v>3531.87923</v>
      </c>
      <c r="H55" s="3">
        <f>G55*2</f>
        <v>7063.75846</v>
      </c>
      <c r="I55" s="3">
        <f>G55*2.5</f>
        <v>8829.6980750000002</v>
      </c>
      <c r="J55" s="3">
        <f>G55*3.5</f>
        <v>12361.577305000001</v>
      </c>
      <c r="K55" s="3">
        <f>G55*4.5</f>
        <v>15893.456534999999</v>
      </c>
      <c r="L55" s="3">
        <f>G55*5</f>
        <v>17659.39615</v>
      </c>
    </row>
    <row r="56" spans="5:12" ht="15.75" thickBot="1">
      <c r="E56" s="2" t="s">
        <v>4</v>
      </c>
      <c r="F56" s="3"/>
      <c r="G56" s="3"/>
      <c r="H56" s="3">
        <f>H55*2</f>
        <v>14127.51692</v>
      </c>
      <c r="I56" s="3">
        <f>I55*2</f>
        <v>17659.39615</v>
      </c>
      <c r="J56" s="3">
        <f>J55*2</f>
        <v>24723.154610000001</v>
      </c>
      <c r="K56" s="3">
        <f>K55*2</f>
        <v>31786.913069999999</v>
      </c>
      <c r="L56" s="3">
        <f>L55*2</f>
        <v>35318.792300000001</v>
      </c>
    </row>
    <row r="57" spans="5:12" ht="15.75" thickBot="1">
      <c r="E57" s="2" t="s">
        <v>5</v>
      </c>
      <c r="F57" s="3"/>
      <c r="G57" s="3"/>
      <c r="H57" s="3">
        <f>H55*3</f>
        <v>21191.275379999999</v>
      </c>
      <c r="I57" s="3">
        <f>I55*3</f>
        <v>26489.094225000001</v>
      </c>
      <c r="J57" s="3">
        <f>J55*3</f>
        <v>37084.731915000004</v>
      </c>
      <c r="K57" s="3">
        <f>K55*3</f>
        <v>47680.369605</v>
      </c>
      <c r="L57" s="3">
        <f>L55*3</f>
        <v>52978.188450000001</v>
      </c>
    </row>
    <row r="58" spans="5:12" ht="15.75" thickBot="1">
      <c r="E58" s="2" t="s">
        <v>6</v>
      </c>
      <c r="F58" s="3"/>
      <c r="G58" s="3"/>
      <c r="H58" s="3">
        <f>H55*4</f>
        <v>28255.03384</v>
      </c>
      <c r="I58" s="3">
        <f>I55*4</f>
        <v>35318.792300000001</v>
      </c>
      <c r="J58" s="3">
        <f>J55*4</f>
        <v>49446.309220000003</v>
      </c>
      <c r="K58" s="3">
        <f>K55*4</f>
        <v>63573.826139999997</v>
      </c>
      <c r="L58" s="3">
        <f>L55*4</f>
        <v>70637.584600000002</v>
      </c>
    </row>
    <row r="59" spans="5:12" ht="15.75" thickBot="1">
      <c r="E59" s="2" t="s">
        <v>7</v>
      </c>
      <c r="F59" s="3"/>
      <c r="G59" s="3"/>
      <c r="H59" s="3">
        <f>H55*5</f>
        <v>35318.792300000001</v>
      </c>
      <c r="I59" s="3">
        <f>I55*5</f>
        <v>44148.490375000001</v>
      </c>
      <c r="J59" s="3">
        <f>J55*5</f>
        <v>61807.886525000002</v>
      </c>
      <c r="K59" s="3">
        <f>K55*5</f>
        <v>79467.282674999995</v>
      </c>
      <c r="L59" s="3">
        <f>L55*5</f>
        <v>88296.980750000002</v>
      </c>
    </row>
    <row r="62" spans="5:12" ht="15.75" thickBot="1">
      <c r="E62" s="2" t="s">
        <v>37</v>
      </c>
      <c r="F62" s="3">
        <f>D29</f>
        <v>0</v>
      </c>
      <c r="G62" s="3">
        <f>F62/5</f>
        <v>0</v>
      </c>
      <c r="H62" s="3">
        <f>G62*2</f>
        <v>0</v>
      </c>
      <c r="I62" s="3">
        <f>G62*2.5</f>
        <v>0</v>
      </c>
      <c r="J62" s="3">
        <f>G62*3.5</f>
        <v>0</v>
      </c>
      <c r="K62" s="3">
        <f>G62*4.5</f>
        <v>0</v>
      </c>
      <c r="L62" s="3">
        <f>G62*5</f>
        <v>0</v>
      </c>
    </row>
    <row r="63" spans="5:12" ht="15.75" thickBot="1">
      <c r="E63" s="2" t="s">
        <v>4</v>
      </c>
      <c r="F63" s="3"/>
      <c r="G63" s="3"/>
      <c r="H63" s="3">
        <f>H62*2</f>
        <v>0</v>
      </c>
      <c r="I63" s="3">
        <f>I62*2</f>
        <v>0</v>
      </c>
      <c r="J63" s="3">
        <f>J62*2</f>
        <v>0</v>
      </c>
      <c r="K63" s="3">
        <f>K62*2</f>
        <v>0</v>
      </c>
      <c r="L63" s="3">
        <f>L62*2</f>
        <v>0</v>
      </c>
    </row>
    <row r="64" spans="5:12" ht="15.75" thickBot="1">
      <c r="E64" s="2" t="s">
        <v>5</v>
      </c>
      <c r="F64" s="3"/>
      <c r="G64" s="3"/>
      <c r="H64" s="3">
        <f>H62*3</f>
        <v>0</v>
      </c>
      <c r="I64" s="3">
        <f>I62*3</f>
        <v>0</v>
      </c>
      <c r="J64" s="3">
        <f>J62*3</f>
        <v>0</v>
      </c>
      <c r="K64" s="3">
        <f>K62*3</f>
        <v>0</v>
      </c>
      <c r="L64" s="3">
        <f>L62*3</f>
        <v>0</v>
      </c>
    </row>
    <row r="65" spans="5:12" ht="15.75" thickBot="1">
      <c r="E65" s="2" t="s">
        <v>6</v>
      </c>
      <c r="F65" s="3"/>
      <c r="G65" s="3"/>
      <c r="H65" s="3">
        <f>H62*3</f>
        <v>0</v>
      </c>
      <c r="I65" s="3">
        <f>I62*4</f>
        <v>0</v>
      </c>
      <c r="J65" s="3">
        <f>J62*4</f>
        <v>0</v>
      </c>
      <c r="K65" s="3">
        <f>K62*4</f>
        <v>0</v>
      </c>
      <c r="L65" s="3">
        <f>L62*4</f>
        <v>0</v>
      </c>
    </row>
    <row r="66" spans="5:12" ht="15.75" thickBot="1">
      <c r="E66" s="2" t="s">
        <v>7</v>
      </c>
      <c r="F66" s="3"/>
      <c r="G66" s="3"/>
      <c r="H66" s="3">
        <f>H62*5</f>
        <v>0</v>
      </c>
      <c r="I66" s="3">
        <f>I62*5</f>
        <v>0</v>
      </c>
      <c r="J66" s="3">
        <f>J62*5</f>
        <v>0</v>
      </c>
      <c r="K66" s="3">
        <f>K62*5</f>
        <v>0</v>
      </c>
      <c r="L66" s="3">
        <f>L62*5</f>
        <v>0</v>
      </c>
    </row>
    <row r="68" spans="5:12" ht="15.75" thickBot="1">
      <c r="E68" s="2" t="s">
        <v>17</v>
      </c>
      <c r="F68" s="3">
        <f>D11</f>
        <v>0</v>
      </c>
      <c r="G68" s="3">
        <f>F68/5</f>
        <v>0</v>
      </c>
      <c r="H68" s="3">
        <f>G68*2</f>
        <v>0</v>
      </c>
      <c r="I68" s="3">
        <f>G68*2.5</f>
        <v>0</v>
      </c>
      <c r="J68" s="3">
        <f>G68*3.5</f>
        <v>0</v>
      </c>
      <c r="K68" s="3">
        <f>G68*4.5</f>
        <v>0</v>
      </c>
      <c r="L68" s="3">
        <f>G68*5</f>
        <v>0</v>
      </c>
    </row>
    <row r="69" spans="5:12" ht="15.75" thickBot="1">
      <c r="E69" s="2" t="s">
        <v>4</v>
      </c>
      <c r="F69" s="3"/>
      <c r="G69" s="3"/>
      <c r="H69" s="3">
        <f>H68*2</f>
        <v>0</v>
      </c>
      <c r="I69" s="3">
        <f>I68*2</f>
        <v>0</v>
      </c>
      <c r="J69" s="3">
        <f>J68*2</f>
        <v>0</v>
      </c>
      <c r="K69" s="3">
        <f>K68*2</f>
        <v>0</v>
      </c>
      <c r="L69" s="3">
        <f>L68*2</f>
        <v>0</v>
      </c>
    </row>
    <row r="70" spans="5:12" ht="15.75" thickBot="1">
      <c r="E70" s="2" t="s">
        <v>5</v>
      </c>
      <c r="F70" s="3"/>
      <c r="G70" s="3"/>
      <c r="H70" s="3">
        <f>H68*3</f>
        <v>0</v>
      </c>
      <c r="I70" s="3">
        <f>I68*3</f>
        <v>0</v>
      </c>
      <c r="J70" s="3">
        <f>J68*3</f>
        <v>0</v>
      </c>
      <c r="K70" s="3">
        <f>K68*3</f>
        <v>0</v>
      </c>
      <c r="L70" s="3">
        <f>L68*3</f>
        <v>0</v>
      </c>
    </row>
    <row r="71" spans="5:12" ht="15.75" thickBot="1">
      <c r="E71" s="2" t="s">
        <v>6</v>
      </c>
      <c r="F71" s="3"/>
      <c r="G71" s="3"/>
      <c r="H71" s="3">
        <f>H68*4</f>
        <v>0</v>
      </c>
      <c r="I71" s="3">
        <f>I68*4</f>
        <v>0</v>
      </c>
      <c r="J71" s="3">
        <f>J68*4</f>
        <v>0</v>
      </c>
      <c r="K71" s="3">
        <f>K68*4</f>
        <v>0</v>
      </c>
      <c r="L71" s="3">
        <f>L68*4</f>
        <v>0</v>
      </c>
    </row>
    <row r="72" spans="5:12" ht="15.75" thickBot="1">
      <c r="E72" s="2" t="s">
        <v>7</v>
      </c>
      <c r="F72" s="3"/>
      <c r="G72" s="3"/>
      <c r="H72" s="3">
        <f>H68*5</f>
        <v>0</v>
      </c>
      <c r="I72" s="3">
        <f>I68*5</f>
        <v>0</v>
      </c>
      <c r="J72" s="3">
        <f>J68*5</f>
        <v>0</v>
      </c>
      <c r="K72" s="3">
        <f>K68*5</f>
        <v>0</v>
      </c>
      <c r="L72" s="3">
        <f>L68*5</f>
        <v>0</v>
      </c>
    </row>
    <row r="75" spans="5:12" ht="15" thickBot="1"/>
    <row r="76" spans="5:12" ht="24.75" thickBot="1">
      <c r="E76" s="1"/>
      <c r="F76" s="11" t="s">
        <v>42</v>
      </c>
      <c r="G76" s="11"/>
      <c r="H76" s="11" t="s">
        <v>41</v>
      </c>
      <c r="I76" s="11" t="s">
        <v>0</v>
      </c>
      <c r="J76" s="11" t="s">
        <v>1</v>
      </c>
      <c r="K76" s="11" t="s">
        <v>2</v>
      </c>
      <c r="L76" s="11" t="s">
        <v>3</v>
      </c>
    </row>
    <row r="77" spans="5:12" ht="15" thickBot="1">
      <c r="E77" t="s">
        <v>39</v>
      </c>
      <c r="F77" s="3">
        <f>D34</f>
        <v>0</v>
      </c>
      <c r="G77" s="3">
        <f>F77/5</f>
        <v>0</v>
      </c>
      <c r="H77" s="3">
        <f>G77*2</f>
        <v>0</v>
      </c>
      <c r="I77" s="3">
        <f>G77*2.5</f>
        <v>0</v>
      </c>
      <c r="J77" s="3">
        <f>G77*3.5</f>
        <v>0</v>
      </c>
      <c r="K77" s="3">
        <f>G77*4.5</f>
        <v>0</v>
      </c>
      <c r="L77" s="3">
        <f>G77*5</f>
        <v>0</v>
      </c>
    </row>
    <row r="78" spans="5:12" ht="15.75" thickBot="1">
      <c r="E78" s="2" t="s">
        <v>4</v>
      </c>
      <c r="F78" s="3"/>
      <c r="G78" s="3"/>
      <c r="H78" s="3">
        <f>H77*2</f>
        <v>0</v>
      </c>
      <c r="I78" s="3">
        <f>I77*2</f>
        <v>0</v>
      </c>
      <c r="J78" s="3">
        <f>J77*2</f>
        <v>0</v>
      </c>
      <c r="K78" s="3">
        <f>K77*2</f>
        <v>0</v>
      </c>
      <c r="L78" s="3">
        <f>L77*2</f>
        <v>0</v>
      </c>
    </row>
    <row r="79" spans="5:12" ht="15.75" thickBot="1">
      <c r="E79" s="2" t="s">
        <v>5</v>
      </c>
      <c r="F79" s="3"/>
      <c r="G79" s="3"/>
      <c r="H79" s="3">
        <f>H77*3</f>
        <v>0</v>
      </c>
      <c r="I79" s="3">
        <f>I77*3</f>
        <v>0</v>
      </c>
      <c r="J79" s="3">
        <f>J77*3</f>
        <v>0</v>
      </c>
      <c r="K79" s="3">
        <f>K77*3</f>
        <v>0</v>
      </c>
      <c r="L79" s="3">
        <f>L77*3</f>
        <v>0</v>
      </c>
    </row>
    <row r="80" spans="5:12" ht="15.75" thickBot="1">
      <c r="E80" s="2" t="s">
        <v>6</v>
      </c>
      <c r="F80" s="3"/>
      <c r="G80" s="3"/>
      <c r="H80" s="3">
        <f>H77*4</f>
        <v>0</v>
      </c>
      <c r="I80" s="3">
        <f>I77*4</f>
        <v>0</v>
      </c>
      <c r="J80" s="3">
        <f>J77*4</f>
        <v>0</v>
      </c>
      <c r="K80" s="3">
        <f>K77*4</f>
        <v>0</v>
      </c>
      <c r="L80" s="3">
        <f>L77*4</f>
        <v>0</v>
      </c>
    </row>
    <row r="81" spans="5:12" ht="15.75" thickBot="1">
      <c r="E81" s="2" t="s">
        <v>7</v>
      </c>
      <c r="F81" s="3"/>
      <c r="G81" s="3"/>
      <c r="H81" s="3">
        <f>H77*5</f>
        <v>0</v>
      </c>
      <c r="I81" s="3">
        <f>I77*5</f>
        <v>0</v>
      </c>
      <c r="J81" s="3">
        <f>J77*5</f>
        <v>0</v>
      </c>
      <c r="K81" s="3">
        <f>K77*5</f>
        <v>0</v>
      </c>
      <c r="L81" s="3">
        <f>L77*5</f>
        <v>0</v>
      </c>
    </row>
    <row r="82" spans="5:12" ht="15.75" thickBot="1">
      <c r="E82" s="2"/>
      <c r="F82" s="3"/>
      <c r="G82" s="3"/>
      <c r="H82" s="3"/>
      <c r="I82" s="3"/>
      <c r="J82" s="3"/>
      <c r="K82" s="3"/>
      <c r="L82" s="3"/>
    </row>
    <row r="85" spans="5:12" ht="15">
      <c r="J85" s="33"/>
      <c r="K85" s="34"/>
    </row>
  </sheetData>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A22" workbookViewId="0">
      <selection activeCell="H87" sqref="H87"/>
    </sheetView>
  </sheetViews>
  <sheetFormatPr defaultRowHeight="14.25"/>
  <cols>
    <col min="2" max="2" width="35" customWidth="1"/>
    <col min="4" max="4" width="11.25" customWidth="1"/>
  </cols>
  <sheetData>
    <row r="2" spans="2:35">
      <c r="B2" t="s">
        <v>147</v>
      </c>
    </row>
    <row r="3" spans="2:35" ht="15.75" thickBot="1">
      <c r="B3" s="31" t="s">
        <v>10</v>
      </c>
      <c r="C3" s="4"/>
    </row>
    <row r="4" spans="2:35" ht="16.5" thickTop="1" thickBot="1">
      <c r="B4" s="38" t="s">
        <v>9</v>
      </c>
      <c r="C4" s="39">
        <v>1</v>
      </c>
      <c r="D4" s="40">
        <v>1150208.1299999999</v>
      </c>
      <c r="E4" s="10"/>
      <c r="F4" s="6"/>
    </row>
    <row r="5" spans="2:35" ht="15" thickBot="1">
      <c r="B5" s="41" t="s">
        <v>12</v>
      </c>
      <c r="C5" s="41"/>
      <c r="D5" s="42"/>
      <c r="E5" s="5"/>
      <c r="F5" s="6"/>
      <c r="G5" t="s">
        <v>148</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8.41</v>
      </c>
      <c r="D8" s="75">
        <f>D4*C8/100</f>
        <v>96732.50373299999</v>
      </c>
      <c r="E8" s="5"/>
      <c r="F8" s="6"/>
      <c r="G8" s="18"/>
      <c r="H8" s="19">
        <f>D36</f>
        <v>804800.62856099987</v>
      </c>
      <c r="I8" s="19">
        <f>H8/5</f>
        <v>160960.12571219998</v>
      </c>
      <c r="J8" s="20">
        <f>I8*2</f>
        <v>321920.25142439996</v>
      </c>
      <c r="K8" s="20">
        <f>D37</f>
        <v>345407.50143899996</v>
      </c>
      <c r="L8" s="20">
        <f>(D43/1.5)+D44</f>
        <v>288663.90035899996</v>
      </c>
      <c r="M8" s="26">
        <f>SUM(J8:K8)</f>
        <v>667327.75286339992</v>
      </c>
      <c r="N8" s="26">
        <f>J8+L8</f>
        <v>610584.15178339998</v>
      </c>
      <c r="O8" s="21">
        <f>I8*2.5</f>
        <v>402400.31428049994</v>
      </c>
      <c r="P8" s="21">
        <f>D37</f>
        <v>345407.50143899996</v>
      </c>
      <c r="Q8" s="21">
        <f>(D43/1.5)+D44</f>
        <v>288663.90035899996</v>
      </c>
      <c r="R8" s="27">
        <f>SUM(O8:P8)</f>
        <v>747807.81571949995</v>
      </c>
      <c r="S8" s="27">
        <f>O8+Q8</f>
        <v>691064.2146394999</v>
      </c>
      <c r="T8" s="22">
        <f>I8*3.5</f>
        <v>563360.43999269989</v>
      </c>
      <c r="U8" s="22">
        <f>D37</f>
        <v>345407.50143899996</v>
      </c>
      <c r="V8" s="22">
        <f>(D43/1.5)+D44</f>
        <v>288663.90035899996</v>
      </c>
      <c r="W8" s="28">
        <f>SUM(T8:U8)</f>
        <v>908767.94143169979</v>
      </c>
      <c r="X8" s="28">
        <f>T8+V8</f>
        <v>852024.34035169985</v>
      </c>
      <c r="Y8" s="23">
        <f>I8*4.5</f>
        <v>724320.56570489996</v>
      </c>
      <c r="Z8" s="23">
        <f>D37</f>
        <v>345407.50143899996</v>
      </c>
      <c r="AA8" s="23">
        <f>(D43/1.5)+D44</f>
        <v>288663.90035899996</v>
      </c>
      <c r="AB8" s="29">
        <f>SUM(Y8:Z8)</f>
        <v>1069728.0671438999</v>
      </c>
      <c r="AC8" s="29">
        <f>Y8+AA8</f>
        <v>1012984.4660638999</v>
      </c>
      <c r="AD8" s="24">
        <f>I8*5</f>
        <v>804800.62856099987</v>
      </c>
      <c r="AE8" s="24">
        <f>D37</f>
        <v>345407.50143899996</v>
      </c>
      <c r="AF8" s="24">
        <f>(D43/1.5)+D44</f>
        <v>288663.90035899996</v>
      </c>
      <c r="AG8" s="57">
        <f>SUM(AD8:AE8)</f>
        <v>1150208.1299999999</v>
      </c>
      <c r="AH8" s="30">
        <f>AD8+AF8</f>
        <v>1093464.52892</v>
      </c>
      <c r="AI8">
        <f>AH8/AG8*100-100</f>
        <v>-4.9333333333333229</v>
      </c>
    </row>
    <row r="9" spans="2:35" ht="15" thickBot="1">
      <c r="B9" s="73" t="s">
        <v>13</v>
      </c>
      <c r="C9" s="73">
        <v>0.06</v>
      </c>
      <c r="D9" s="75">
        <f>D4*C9/100</f>
        <v>690.12487799999985</v>
      </c>
      <c r="E9" s="5"/>
      <c r="F9" s="6"/>
      <c r="G9" s="25" t="s">
        <v>4</v>
      </c>
      <c r="H9" s="19"/>
      <c r="I9" s="19"/>
      <c r="J9" s="20">
        <f>J8*2</f>
        <v>643840.50284879992</v>
      </c>
      <c r="K9" s="20">
        <f>(K8-D8-D9)*2+(D8+D9)</f>
        <v>593392.37426699989</v>
      </c>
      <c r="L9" s="20">
        <f>(L8-D8-D9)*2+(D8+D9)</f>
        <v>479905.1721069999</v>
      </c>
      <c r="M9" s="26">
        <f>SUM(J9:K9)</f>
        <v>1237232.8771157998</v>
      </c>
      <c r="N9" s="26">
        <f>J9+L9</f>
        <v>1123745.6749557997</v>
      </c>
      <c r="O9" s="21">
        <f>O8*2</f>
        <v>804800.62856099987</v>
      </c>
      <c r="P9" s="21">
        <f>(P8-D8-D9)*2+(D8+D9)</f>
        <v>593392.37426699989</v>
      </c>
      <c r="Q9" s="21">
        <f>(Q8-D8-D9)*2+(D8+D9)</f>
        <v>479905.1721069999</v>
      </c>
      <c r="R9" s="27">
        <f>SUM(O9:P9)</f>
        <v>1398193.0028279996</v>
      </c>
      <c r="S9" s="27">
        <f>O9+Q9</f>
        <v>1284705.8006679998</v>
      </c>
      <c r="T9" s="22">
        <f>T8*2</f>
        <v>1126720.8799853998</v>
      </c>
      <c r="U9" s="22">
        <f>(U8-D8-D9)*2+(D8+D9)</f>
        <v>593392.37426699989</v>
      </c>
      <c r="V9" s="22">
        <f>(V8-D8-D9)*2+(D8+D9)</f>
        <v>479905.1721069999</v>
      </c>
      <c r="W9" s="28">
        <f>SUM(T9:U9)</f>
        <v>1720113.2542523998</v>
      </c>
      <c r="X9" s="28">
        <f>T9+V9</f>
        <v>1606626.0520923997</v>
      </c>
      <c r="Y9" s="23">
        <f>Y8*2</f>
        <v>1448641.1314097999</v>
      </c>
      <c r="Z9" s="23">
        <f>(Z8-D8-D9)*2+(D8+D9)</f>
        <v>593392.37426699989</v>
      </c>
      <c r="AA9" s="23">
        <f>(AA8-D8-D9)*2+(D8+D9)</f>
        <v>479905.1721069999</v>
      </c>
      <c r="AB9" s="29">
        <f>SUM(Y9:Z9)</f>
        <v>2042033.5056767999</v>
      </c>
      <c r="AC9" s="29">
        <f>Y9+AA9</f>
        <v>1928546.3035167998</v>
      </c>
      <c r="AD9" s="24">
        <f>AD8*2</f>
        <v>1609601.2571219997</v>
      </c>
      <c r="AE9" s="24">
        <f>(AE8-D8-D9)*2+(D8+D9)</f>
        <v>593392.37426699989</v>
      </c>
      <c r="AF9" s="24">
        <f>(AF8-D8-D9)*2+(D8+D9)</f>
        <v>479905.1721069999</v>
      </c>
      <c r="AG9" s="30">
        <f>SUM(AD9:AE9)</f>
        <v>2202993.6313889995</v>
      </c>
      <c r="AH9" s="30">
        <f>AD9+AF9</f>
        <v>2089506.4292289997</v>
      </c>
    </row>
    <row r="10" spans="2:35" ht="15" thickBot="1">
      <c r="B10" s="41" t="s">
        <v>14</v>
      </c>
      <c r="C10" s="41">
        <v>0</v>
      </c>
      <c r="D10" s="42">
        <f>D4*C10/100</f>
        <v>0</v>
      </c>
      <c r="E10" s="5"/>
      <c r="F10" s="6"/>
      <c r="G10" s="25" t="s">
        <v>5</v>
      </c>
      <c r="H10" s="19"/>
      <c r="I10" s="19"/>
      <c r="J10" s="20">
        <f>J8*3</f>
        <v>965760.75427319994</v>
      </c>
      <c r="K10" s="20">
        <f>(K8-D8-D9)*3+(D8+D9)</f>
        <v>841377.24709499988</v>
      </c>
      <c r="L10" s="20">
        <f>(L8-D8-D9)*3+(D8+D9)</f>
        <v>671146.44385499996</v>
      </c>
      <c r="M10" s="26">
        <f>SUM(J10:K10)</f>
        <v>1807138.0013681999</v>
      </c>
      <c r="N10" s="26">
        <f>J10+L10</f>
        <v>1636907.1981281999</v>
      </c>
      <c r="O10" s="21">
        <f>O8*3</f>
        <v>1207200.9428414998</v>
      </c>
      <c r="P10" s="21">
        <f>(P8-D8-D9)*3+(D8+D9)</f>
        <v>841377.24709499988</v>
      </c>
      <c r="Q10" s="21">
        <f>(Q8-D8-D9)*3+(D8+D9)</f>
        <v>671146.44385499996</v>
      </c>
      <c r="R10" s="27">
        <f>SUM(O10:P10)</f>
        <v>2048578.1899364996</v>
      </c>
      <c r="S10" s="27">
        <f>O10+Q10</f>
        <v>1878347.3866964998</v>
      </c>
      <c r="T10" s="22">
        <f>T8*3</f>
        <v>1690081.3199780998</v>
      </c>
      <c r="U10" s="22">
        <f>(U8-D8-D9)*3+(D8+D9)</f>
        <v>841377.24709499988</v>
      </c>
      <c r="V10" s="22">
        <f>(V8-D8-D9)*3+(D8+D9)</f>
        <v>671146.44385499996</v>
      </c>
      <c r="W10" s="28">
        <f>SUM(T10:U10)</f>
        <v>2531458.5670730998</v>
      </c>
      <c r="X10" s="28">
        <f>T10+V10</f>
        <v>2361227.7638331</v>
      </c>
      <c r="Y10" s="23">
        <f>Y8*3</f>
        <v>2172961.6971147</v>
      </c>
      <c r="Z10" s="23">
        <f>(Z8-D8-D9)*3+(D8+D9)</f>
        <v>841377.24709499988</v>
      </c>
      <c r="AA10" s="23">
        <f>(AA8-D8-D9)*3+(D8+D9)</f>
        <v>671146.44385499996</v>
      </c>
      <c r="AB10" s="29">
        <f>SUM(Y10:Z10)</f>
        <v>3014338.9442097</v>
      </c>
      <c r="AC10" s="29">
        <f>Y10+AA10</f>
        <v>2844108.1409697002</v>
      </c>
      <c r="AD10" s="24">
        <f>AD8*3</f>
        <v>2414401.8856829996</v>
      </c>
      <c r="AE10" s="24">
        <f>(AE8-D8-D9)*3+(D8+D9)</f>
        <v>841377.24709499988</v>
      </c>
      <c r="AF10" s="24">
        <f>(AF8-D8-D9)*3+(D8+D9)</f>
        <v>671146.44385499996</v>
      </c>
      <c r="AG10" s="30">
        <f>SUM(AD10:AE10)</f>
        <v>3255779.1327779996</v>
      </c>
      <c r="AH10" s="30">
        <f>AD10+AF10</f>
        <v>3085548.3295379998</v>
      </c>
    </row>
    <row r="11" spans="2:35" ht="15" thickBot="1">
      <c r="B11" s="41" t="s">
        <v>15</v>
      </c>
      <c r="C11" s="41">
        <v>0</v>
      </c>
      <c r="D11" s="42">
        <f>D4*C11/100</f>
        <v>0</v>
      </c>
      <c r="E11" s="5"/>
      <c r="F11" s="6"/>
      <c r="G11" s="25" t="s">
        <v>6</v>
      </c>
      <c r="H11" s="19"/>
      <c r="I11" s="19"/>
      <c r="J11" s="20">
        <f>J8*4</f>
        <v>1287681.0056975998</v>
      </c>
      <c r="K11" s="20">
        <f>(K8-D8-D9)*4+(D8+D9)</f>
        <v>1089362.1199229998</v>
      </c>
      <c r="L11" s="20">
        <f>(L8-D8-D9)*4+(D8+D9)</f>
        <v>862387.7156029999</v>
      </c>
      <c r="M11" s="26">
        <f>SUM(J11:K11)</f>
        <v>2377043.1256205998</v>
      </c>
      <c r="N11" s="26">
        <f>J11+L11</f>
        <v>2150068.7213005996</v>
      </c>
      <c r="O11" s="21">
        <f>O8*4</f>
        <v>1609601.2571219997</v>
      </c>
      <c r="P11" s="21">
        <f>(P8-D8-D9)*4+(D8+D9)</f>
        <v>1089362.1199229998</v>
      </c>
      <c r="Q11" s="21">
        <f>(Q8-D8-D9)*4+(D8+D9)</f>
        <v>862387.7156029999</v>
      </c>
      <c r="R11" s="27">
        <f>SUM(O11:P11)</f>
        <v>2698963.3770449995</v>
      </c>
      <c r="S11" s="27">
        <f>O11+Q11</f>
        <v>2471988.9727249998</v>
      </c>
      <c r="T11" s="22">
        <f>T8*4</f>
        <v>2253441.7599707996</v>
      </c>
      <c r="U11" s="22">
        <f>(U8-D8-D9)*4+(D8+D9)</f>
        <v>1089362.1199229998</v>
      </c>
      <c r="V11" s="22">
        <f>(V8-D8-D9)*4+(D8+D9)</f>
        <v>862387.7156029999</v>
      </c>
      <c r="W11" s="28">
        <f>SUM(T11:U11)</f>
        <v>3342803.8798937993</v>
      </c>
      <c r="X11" s="28">
        <f>T11+V11</f>
        <v>3115829.4755737996</v>
      </c>
      <c r="Y11" s="23">
        <f>Y8*4</f>
        <v>2897282.2628195998</v>
      </c>
      <c r="Z11" s="23">
        <f>(Z8-D8-D9)*4+(D8+D9)</f>
        <v>1089362.1199229998</v>
      </c>
      <c r="AA11" s="23">
        <f>(AA8-D8-D9)*4+(D8+D9)</f>
        <v>862387.7156029999</v>
      </c>
      <c r="AB11" s="29">
        <f>SUM(Y11:Z11)</f>
        <v>3986644.3827425996</v>
      </c>
      <c r="AC11" s="29">
        <f>Y11+AA11</f>
        <v>3759669.9784225998</v>
      </c>
      <c r="AD11" s="24">
        <f>AD8*4</f>
        <v>3219202.5142439995</v>
      </c>
      <c r="AE11" s="24">
        <f>(AE8-D8-D9)*4+(D8+D9)</f>
        <v>1089362.1199229998</v>
      </c>
      <c r="AF11" s="24">
        <f>(AF8-D8-D9)*4+(D8+D9)</f>
        <v>862387.7156029999</v>
      </c>
      <c r="AG11" s="30">
        <f>SUM(AD11:AE11)</f>
        <v>4308564.6341669988</v>
      </c>
      <c r="AH11" s="30">
        <f>AD11+AF11</f>
        <v>4081590.2298469995</v>
      </c>
    </row>
    <row r="12" spans="2:35" ht="15" thickBot="1">
      <c r="B12" s="41" t="s">
        <v>16</v>
      </c>
      <c r="C12" s="41">
        <v>0.62</v>
      </c>
      <c r="D12" s="42">
        <f>D4*C12/100</f>
        <v>7131.2904059999992</v>
      </c>
      <c r="E12" s="5"/>
      <c r="F12" s="5"/>
      <c r="G12" s="25" t="s">
        <v>7</v>
      </c>
      <c r="H12" s="19"/>
      <c r="I12" s="19"/>
      <c r="J12" s="20">
        <f>J8*5</f>
        <v>1609601.2571219997</v>
      </c>
      <c r="K12" s="20">
        <f>(K8-D8-D9)*5+(D8+D9)</f>
        <v>1337346.9927509998</v>
      </c>
      <c r="L12" s="20">
        <f>(L8-D8-D9)*5+(D8+D9)</f>
        <v>1053628.9873509998</v>
      </c>
      <c r="M12" s="26">
        <f>SUM(J12:K12)</f>
        <v>2946948.2498729993</v>
      </c>
      <c r="N12" s="26">
        <f>J12+L12</f>
        <v>2663230.2444729996</v>
      </c>
      <c r="O12" s="21">
        <f>O8*5</f>
        <v>2012001.5714024997</v>
      </c>
      <c r="P12" s="21">
        <f>(P8-D8-D9)*5+(D8+D9)</f>
        <v>1337346.9927509998</v>
      </c>
      <c r="Q12" s="21">
        <f>(Q8-D8-D9)*5+(D8+D9)</f>
        <v>1053628.9873509998</v>
      </c>
      <c r="R12" s="27">
        <f>SUM(O12:P12)</f>
        <v>3349348.5641534994</v>
      </c>
      <c r="S12" s="27">
        <f>O12+Q12</f>
        <v>3065630.5587534998</v>
      </c>
      <c r="T12" s="22">
        <f>T8*5</f>
        <v>2816802.1999634993</v>
      </c>
      <c r="U12" s="22">
        <f>(U8-D8-D9)*5+(D8+D9)</f>
        <v>1337346.9927509998</v>
      </c>
      <c r="V12" s="22">
        <f>(V8-D8-D9)*5+(D8+D9)</f>
        <v>1053628.9873509998</v>
      </c>
      <c r="W12" s="28">
        <f>SUM(T12:U12)</f>
        <v>4154149.1927144993</v>
      </c>
      <c r="X12" s="28">
        <f>T12+V12</f>
        <v>3870431.1873144992</v>
      </c>
      <c r="Y12" s="23">
        <f>Y8*5</f>
        <v>3621602.8285244997</v>
      </c>
      <c r="Z12" s="23">
        <f>(Z8-D8-D9)*5+(D8+D9)</f>
        <v>1337346.9927509998</v>
      </c>
      <c r="AA12" s="23">
        <f>(AA8-D8-D9)*5+(D8+D9)</f>
        <v>1053628.9873509998</v>
      </c>
      <c r="AB12" s="29">
        <f>SUM(Y12:Z12)</f>
        <v>4958949.8212754996</v>
      </c>
      <c r="AC12" s="29">
        <f>Y12+AA12</f>
        <v>4675231.8158754995</v>
      </c>
      <c r="AD12" s="24">
        <f>AD8*5</f>
        <v>4024003.1428049994</v>
      </c>
      <c r="AE12" s="24">
        <f>(AE8-D8-D9)*5+(D8+D9)</f>
        <v>1337346.9927509998</v>
      </c>
      <c r="AF12" s="24">
        <f>(AF8-D8-D9)*5+(D8+D9)</f>
        <v>1053628.9873509998</v>
      </c>
      <c r="AG12" s="30">
        <f>SUM(AD12:AE12)</f>
        <v>5361350.1355559994</v>
      </c>
      <c r="AH12" s="30">
        <f>AD12+AF12</f>
        <v>5077632.1301559992</v>
      </c>
    </row>
    <row r="13" spans="2:35" ht="15" thickBot="1">
      <c r="B13" s="43" t="s">
        <v>17</v>
      </c>
      <c r="C13" s="43">
        <v>0.41</v>
      </c>
      <c r="D13" s="44">
        <f>D4*C13/100</f>
        <v>4715.8533329999991</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3.29</v>
      </c>
      <c r="D14" s="42">
        <f>D4*C14/100</f>
        <v>37841.847476999996</v>
      </c>
      <c r="E14" s="8"/>
      <c r="F14" s="9"/>
    </row>
    <row r="15" spans="2:35" ht="15.75" thickBot="1">
      <c r="B15" s="43" t="s">
        <v>19</v>
      </c>
      <c r="C15" s="43">
        <v>49.48</v>
      </c>
      <c r="D15" s="44">
        <f>D4*C15/100</f>
        <v>569122.98272399988</v>
      </c>
      <c r="E15" s="8"/>
      <c r="F15" s="9"/>
      <c r="G15" t="s">
        <v>67</v>
      </c>
      <c r="M15" s="32"/>
      <c r="N15" s="32"/>
      <c r="O15" s="32"/>
    </row>
    <row r="16" spans="2:35" ht="15.75" thickBot="1">
      <c r="B16" s="43" t="s">
        <v>20</v>
      </c>
      <c r="C16" s="43">
        <v>2.19</v>
      </c>
      <c r="D16" s="44">
        <f>D4*C16/100</f>
        <v>25189.558046999999</v>
      </c>
      <c r="E16" s="8"/>
      <c r="F16" s="9"/>
      <c r="G16" t="s">
        <v>71</v>
      </c>
    </row>
    <row r="17" spans="2:32" ht="15.75" thickBot="1">
      <c r="B17" s="45" t="s">
        <v>21</v>
      </c>
      <c r="C17" s="45">
        <v>1.1100000000000001</v>
      </c>
      <c r="D17" s="46">
        <f>D4*C17/100</f>
        <v>12767.310243</v>
      </c>
      <c r="E17" s="8"/>
      <c r="F17" s="9"/>
      <c r="G17" t="s">
        <v>84</v>
      </c>
    </row>
    <row r="18" spans="2:32" ht="15.75" thickBot="1">
      <c r="B18" s="45" t="s">
        <v>60</v>
      </c>
      <c r="C18" s="45">
        <v>0</v>
      </c>
      <c r="D18" s="46">
        <f>D4*C18/100</f>
        <v>0</v>
      </c>
      <c r="E18" s="8"/>
      <c r="F18" s="9"/>
      <c r="G18" s="31" t="s">
        <v>68</v>
      </c>
      <c r="H18" s="31"/>
      <c r="I18" s="31"/>
      <c r="J18" s="31"/>
      <c r="AA18" s="37"/>
      <c r="AB18" s="37"/>
      <c r="AC18" s="37"/>
      <c r="AD18" s="37"/>
      <c r="AE18" s="37"/>
      <c r="AF18" s="37"/>
    </row>
    <row r="19" spans="2:32" ht="15.75" thickBot="1">
      <c r="B19" s="45" t="s">
        <v>23</v>
      </c>
      <c r="C19" s="45">
        <v>4.13</v>
      </c>
      <c r="D19" s="46">
        <f>D4*C19/100</f>
        <v>47503.595769</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v>
      </c>
      <c r="D20" s="46">
        <f>D4*C20/100</f>
        <v>0</v>
      </c>
      <c r="E20" s="8"/>
      <c r="F20" s="9"/>
      <c r="G20" t="s">
        <v>47</v>
      </c>
      <c r="P20" s="37"/>
      <c r="Q20" s="37"/>
      <c r="R20" s="37"/>
      <c r="S20" s="37"/>
      <c r="T20" s="37"/>
      <c r="U20" s="37"/>
      <c r="V20" s="37"/>
      <c r="W20" s="37"/>
      <c r="X20" s="37"/>
      <c r="Y20" s="37"/>
      <c r="Z20" s="37"/>
    </row>
    <row r="21" spans="2:32" ht="15.75" thickBot="1">
      <c r="B21" s="45" t="s">
        <v>25</v>
      </c>
      <c r="C21" s="45">
        <v>0.56999999999999995</v>
      </c>
      <c r="D21" s="46">
        <f>D4*C21/100</f>
        <v>6556.1863409999987</v>
      </c>
      <c r="E21" s="8"/>
      <c r="F21" s="9"/>
      <c r="G21" t="s">
        <v>70</v>
      </c>
    </row>
    <row r="22" spans="2:32" ht="15" thickBot="1">
      <c r="B22" s="45" t="s">
        <v>26</v>
      </c>
      <c r="C22" s="45">
        <v>7.65</v>
      </c>
      <c r="D22" s="46">
        <f>D4*C22/100</f>
        <v>87990.921944999995</v>
      </c>
      <c r="E22" s="8"/>
      <c r="F22" s="9"/>
    </row>
    <row r="23" spans="2:32" ht="15" thickBot="1">
      <c r="B23" s="41" t="s">
        <v>27</v>
      </c>
      <c r="C23" s="47">
        <v>2.7</v>
      </c>
      <c r="D23" s="42">
        <f>D4*C23/100</f>
        <v>31055.61951</v>
      </c>
      <c r="E23" s="8"/>
      <c r="F23" s="9"/>
    </row>
    <row r="24" spans="2:32" ht="15" thickBot="1">
      <c r="B24" s="43" t="s">
        <v>28</v>
      </c>
      <c r="C24" s="43">
        <v>17.649999999999999</v>
      </c>
      <c r="D24" s="44">
        <f>D4*C24/100</f>
        <v>203011.73494499997</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0.14000000000000001</v>
      </c>
      <c r="D27" s="46">
        <f>D4*C27/100</f>
        <v>1610.2913819999999</v>
      </c>
      <c r="E27" s="8"/>
      <c r="F27" s="9"/>
    </row>
    <row r="28" spans="2:32" ht="15" thickBot="1">
      <c r="B28" s="45" t="s">
        <v>32</v>
      </c>
      <c r="C28" s="45">
        <v>1.2</v>
      </c>
      <c r="D28" s="46">
        <f>D4*C28/100</f>
        <v>13802.497559999998</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0.15</v>
      </c>
      <c r="D30" s="42">
        <f>D4*C30/100</f>
        <v>1725.3121949999997</v>
      </c>
      <c r="E30" s="81"/>
      <c r="F30" s="84"/>
      <c r="G30" s="36"/>
      <c r="H30" s="36"/>
      <c r="I30" s="36"/>
    </row>
    <row r="31" spans="2:32" ht="15" thickBot="1">
      <c r="B31" s="43" t="s">
        <v>35</v>
      </c>
      <c r="C31" s="43">
        <v>0.24</v>
      </c>
      <c r="D31" s="44">
        <f>D4*C31/100</f>
        <v>2760.4995119999994</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99.999999999999986</v>
      </c>
      <c r="D33" s="48">
        <f t="shared" si="0"/>
        <v>1150208.1299999999</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804800.62856099987</v>
      </c>
      <c r="E36" s="85"/>
      <c r="F36" s="36"/>
      <c r="G36" s="36"/>
      <c r="H36" s="36"/>
      <c r="I36" s="36"/>
    </row>
    <row r="37" spans="2:9" ht="15" thickBot="1">
      <c r="B37" s="41" t="s">
        <v>40</v>
      </c>
      <c r="C37" s="41"/>
      <c r="D37" s="42">
        <f>D8+D9+D10+D11+D12+D14+D17+D18+D19+D20+D21+D22+D23+D25+D26+D27+D28+D29+D30</f>
        <v>345407.50143899996</v>
      </c>
      <c r="E37" s="85"/>
      <c r="F37" s="36"/>
      <c r="G37" s="36"/>
      <c r="H37" s="36"/>
      <c r="I37" s="36"/>
    </row>
    <row r="38" spans="2:9" ht="15.75" thickBot="1">
      <c r="B38" s="41" t="s">
        <v>8</v>
      </c>
      <c r="C38" s="41"/>
      <c r="D38" s="48">
        <f>SUM(D36:D37)</f>
        <v>1150208.1299999999</v>
      </c>
      <c r="E38" s="86"/>
      <c r="F38" s="36"/>
      <c r="G38" s="36"/>
      <c r="H38" s="36"/>
      <c r="I38" s="36"/>
    </row>
    <row r="39" spans="2:9" ht="15.75" thickBot="1">
      <c r="B39" s="41"/>
      <c r="C39" s="60"/>
      <c r="D39" s="48"/>
      <c r="E39" s="86"/>
      <c r="F39" s="36"/>
      <c r="G39" s="36"/>
      <c r="H39" s="36"/>
      <c r="I39" s="36"/>
    </row>
    <row r="40" spans="2:9" ht="15.75" thickBot="1">
      <c r="B40" s="41"/>
      <c r="C40" s="103"/>
      <c r="D40" s="48"/>
      <c r="E40" s="86"/>
      <c r="F40" s="36"/>
      <c r="G40" s="36"/>
      <c r="H40" s="36"/>
      <c r="I40" s="36"/>
    </row>
    <row r="41" spans="2:9" ht="15.75" thickBot="1">
      <c r="B41" s="41"/>
      <c r="C41" s="110" t="s">
        <v>64</v>
      </c>
      <c r="D41" s="48" t="s">
        <v>65</v>
      </c>
      <c r="E41" s="86"/>
      <c r="F41" s="87"/>
      <c r="G41" s="36"/>
      <c r="H41" s="36"/>
      <c r="I41" s="36"/>
    </row>
    <row r="42" spans="2:9" ht="29.25" thickBot="1">
      <c r="B42" s="58" t="s">
        <v>59</v>
      </c>
      <c r="C42" s="105">
        <f>D42/D33*100</f>
        <v>69.97</v>
      </c>
      <c r="D42" s="111">
        <f>D13+D15+D16+D24+D31</f>
        <v>804800.62856099987</v>
      </c>
      <c r="E42" s="86"/>
      <c r="F42" s="88"/>
      <c r="G42" s="36"/>
      <c r="H42" s="89"/>
      <c r="I42" s="36"/>
    </row>
    <row r="43" spans="2:9" ht="15.75" thickBot="1">
      <c r="B43" s="59" t="s">
        <v>61</v>
      </c>
      <c r="C43" s="112">
        <f>D43/D33*100</f>
        <v>14.799999999999999</v>
      </c>
      <c r="D43" s="113">
        <f>D17+D18+D19+D20+D21+D22+D25+D26+D27+D28</f>
        <v>170230.80323999998</v>
      </c>
      <c r="E43" s="86"/>
      <c r="F43" s="88"/>
      <c r="G43" s="36"/>
      <c r="H43" s="89"/>
      <c r="I43" s="36"/>
    </row>
    <row r="44" spans="2:9" ht="15.75" thickBot="1">
      <c r="B44" s="52" t="s">
        <v>62</v>
      </c>
      <c r="C44" s="114">
        <f>D44/D33*100</f>
        <v>15.229999999999999</v>
      </c>
      <c r="D44" s="115">
        <f>D12+D14+D23+D29+D30+D8+D9+D10+D11</f>
        <v>175176.69819899998</v>
      </c>
      <c r="E44" s="86"/>
      <c r="F44" s="88"/>
      <c r="G44" s="36"/>
      <c r="H44" s="89"/>
      <c r="I44" s="36"/>
    </row>
    <row r="45" spans="2:9" ht="15.75" thickTop="1">
      <c r="C45">
        <f t="shared" ref="C45:D45" si="1">SUM(C42:C44)</f>
        <v>100</v>
      </c>
      <c r="D45" s="10">
        <f t="shared" si="1"/>
        <v>1150208.1299999999</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A13" workbookViewId="0">
      <selection activeCell="K30" sqref="K30"/>
    </sheetView>
  </sheetViews>
  <sheetFormatPr defaultRowHeight="14.25"/>
  <cols>
    <col min="2" max="2" width="35.625" customWidth="1"/>
    <col min="4" max="4" width="11.375" customWidth="1"/>
  </cols>
  <sheetData>
    <row r="2" spans="2:35">
      <c r="B2" t="s">
        <v>149</v>
      </c>
    </row>
    <row r="3" spans="2:35" ht="15.75" thickBot="1">
      <c r="B3" s="31" t="s">
        <v>10</v>
      </c>
      <c r="C3" s="4"/>
    </row>
    <row r="4" spans="2:35" ht="16.5" thickTop="1" thickBot="1">
      <c r="B4" s="38" t="s">
        <v>9</v>
      </c>
      <c r="C4" s="39">
        <v>1</v>
      </c>
      <c r="D4" s="40">
        <v>2215974</v>
      </c>
      <c r="E4" s="10"/>
      <c r="F4" s="6"/>
    </row>
    <row r="5" spans="2:35" ht="15" thickBot="1">
      <c r="B5" s="41" t="s">
        <v>12</v>
      </c>
      <c r="C5" s="41"/>
      <c r="D5" s="42"/>
      <c r="E5" s="5"/>
      <c r="F5" s="6"/>
      <c r="G5" t="s">
        <v>150</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9.1199999999999992</v>
      </c>
      <c r="D8" s="75">
        <f>D4*C8/100</f>
        <v>202096.82879999999</v>
      </c>
      <c r="E8" s="5"/>
      <c r="F8" s="6"/>
      <c r="G8" s="18"/>
      <c r="H8" s="19">
        <f>D36</f>
        <v>1729789.3044</v>
      </c>
      <c r="I8" s="19">
        <f>H8/5</f>
        <v>345957.86087999999</v>
      </c>
      <c r="J8" s="20">
        <f>I8*2</f>
        <v>691915.72175999999</v>
      </c>
      <c r="K8" s="20">
        <f>D37</f>
        <v>486184.69559999992</v>
      </c>
      <c r="L8" s="20">
        <f>(D43/1.5)+D44</f>
        <v>406114.16839999997</v>
      </c>
      <c r="M8" s="26">
        <f>SUM(J8:K8)</f>
        <v>1178100.4173599998</v>
      </c>
      <c r="N8" s="26">
        <f>J8+L8</f>
        <v>1098029.89016</v>
      </c>
      <c r="O8" s="21">
        <f>I8*2.5</f>
        <v>864894.65220000001</v>
      </c>
      <c r="P8" s="21">
        <f>D37</f>
        <v>486184.69559999992</v>
      </c>
      <c r="Q8" s="21">
        <f>(D43/1.5)+D44</f>
        <v>406114.16839999997</v>
      </c>
      <c r="R8" s="27">
        <f>SUM(O8:P8)</f>
        <v>1351079.3477999999</v>
      </c>
      <c r="S8" s="27">
        <f>O8+Q8</f>
        <v>1271008.8206</v>
      </c>
      <c r="T8" s="22">
        <f>I8*3.5</f>
        <v>1210852.5130799999</v>
      </c>
      <c r="U8" s="22">
        <f>D37</f>
        <v>486184.69559999992</v>
      </c>
      <c r="V8" s="22">
        <f>(D43/1.5)+D44</f>
        <v>406114.16839999997</v>
      </c>
      <c r="W8" s="28">
        <f>SUM(T8:U8)</f>
        <v>1697037.2086799999</v>
      </c>
      <c r="X8" s="28">
        <f>T8+V8</f>
        <v>1616966.6814799998</v>
      </c>
      <c r="Y8" s="23">
        <f>I8*4.5</f>
        <v>1556810.37396</v>
      </c>
      <c r="Z8" s="23">
        <f>D37</f>
        <v>486184.69559999992</v>
      </c>
      <c r="AA8" s="23">
        <f>(D43/1.5)+D44</f>
        <v>406114.16839999997</v>
      </c>
      <c r="AB8" s="29">
        <f>SUM(Y8:Z8)</f>
        <v>2042995.06956</v>
      </c>
      <c r="AC8" s="29">
        <f>Y8+AA8</f>
        <v>1962924.5423599998</v>
      </c>
      <c r="AD8" s="24">
        <f>I8*5</f>
        <v>1729789.3044</v>
      </c>
      <c r="AE8" s="24">
        <f>D37</f>
        <v>486184.69559999992</v>
      </c>
      <c r="AF8" s="24">
        <f>(D43/1.5)+D44</f>
        <v>406114.16839999997</v>
      </c>
      <c r="AG8" s="57">
        <f>SUM(AD8:AE8)</f>
        <v>2215974</v>
      </c>
      <c r="AH8" s="30">
        <f>AD8+AF8</f>
        <v>2135903.4728000001</v>
      </c>
      <c r="AI8">
        <f>AH8/AG8*100-100</f>
        <v>-3.6133333333333297</v>
      </c>
    </row>
    <row r="9" spans="2:35" ht="15" thickBot="1">
      <c r="B9" s="73" t="s">
        <v>13</v>
      </c>
      <c r="C9" s="73">
        <v>0.14000000000000001</v>
      </c>
      <c r="D9" s="75">
        <f>D4*C9/100</f>
        <v>3102.3636000000006</v>
      </c>
      <c r="E9" s="5"/>
      <c r="F9" s="6"/>
      <c r="G9" s="25" t="s">
        <v>4</v>
      </c>
      <c r="H9" s="19"/>
      <c r="I9" s="19"/>
      <c r="J9" s="20">
        <f>J8*2</f>
        <v>1383831.44352</v>
      </c>
      <c r="K9" s="20">
        <f>(K8-D8-D9)*2+(D8+D9)</f>
        <v>767170.1987999999</v>
      </c>
      <c r="L9" s="20">
        <f>(L8-D8-D9)*2+(D8+D9)</f>
        <v>607029.14439999987</v>
      </c>
      <c r="M9" s="26">
        <f>SUM(J9:K9)</f>
        <v>2151001.6423199996</v>
      </c>
      <c r="N9" s="26">
        <f>J9+L9</f>
        <v>1990860.5879199998</v>
      </c>
      <c r="O9" s="21">
        <f>O8*2</f>
        <v>1729789.3044</v>
      </c>
      <c r="P9" s="21">
        <f>(P8-D8-D9)*2+(D8+D9)</f>
        <v>767170.1987999999</v>
      </c>
      <c r="Q9" s="21">
        <f>(Q8-D8-D9)*2+(D8+D9)</f>
        <v>607029.14439999987</v>
      </c>
      <c r="R9" s="27">
        <f>SUM(O9:P9)</f>
        <v>2496959.5032000002</v>
      </c>
      <c r="S9" s="27">
        <f>O9+Q9</f>
        <v>2336818.4487999999</v>
      </c>
      <c r="T9" s="22">
        <f>T8*2</f>
        <v>2421705.0261599999</v>
      </c>
      <c r="U9" s="22">
        <f>(U8-D8-D9)*2+(D8+D9)</f>
        <v>767170.1987999999</v>
      </c>
      <c r="V9" s="22">
        <f>(V8-D8-D9)*2+(D8+D9)</f>
        <v>607029.14439999987</v>
      </c>
      <c r="W9" s="28">
        <f>SUM(T9:U9)</f>
        <v>3188875.2249599998</v>
      </c>
      <c r="X9" s="28">
        <f>T9+V9</f>
        <v>3028734.1705599995</v>
      </c>
      <c r="Y9" s="23">
        <f>Y8*2</f>
        <v>3113620.74792</v>
      </c>
      <c r="Z9" s="23">
        <f>(Z8-D8-D9)*2+(D8+D9)</f>
        <v>767170.1987999999</v>
      </c>
      <c r="AA9" s="23">
        <f>(AA8-D8-D9)*2+(D8+D9)</f>
        <v>607029.14439999987</v>
      </c>
      <c r="AB9" s="29">
        <f>SUM(Y9:Z9)</f>
        <v>3880790.9467199999</v>
      </c>
      <c r="AC9" s="29">
        <f>Y9+AA9</f>
        <v>3720649.8923199996</v>
      </c>
      <c r="AD9" s="24">
        <f>AD8*2</f>
        <v>3459578.6088</v>
      </c>
      <c r="AE9" s="24">
        <f>(AE8-D8-D9)*2+(D8+D9)</f>
        <v>767170.1987999999</v>
      </c>
      <c r="AF9" s="24">
        <f>(AF8-D8-D9)*2+(D8+D9)</f>
        <v>607029.14439999987</v>
      </c>
      <c r="AG9" s="30">
        <f>SUM(AD9:AE9)</f>
        <v>4226748.8075999999</v>
      </c>
      <c r="AH9" s="30">
        <f>AD9+AF9</f>
        <v>4066607.7532000002</v>
      </c>
    </row>
    <row r="10" spans="2:35" ht="15" thickBot="1">
      <c r="B10" s="41" t="s">
        <v>14</v>
      </c>
      <c r="C10" s="41">
        <v>0</v>
      </c>
      <c r="D10" s="42">
        <f>D4*C10/100</f>
        <v>0</v>
      </c>
      <c r="E10" s="5"/>
      <c r="F10" s="6"/>
      <c r="G10" s="25" t="s">
        <v>5</v>
      </c>
      <c r="H10" s="19"/>
      <c r="I10" s="19"/>
      <c r="J10" s="20">
        <f>J8*3</f>
        <v>2075747.1652799998</v>
      </c>
      <c r="K10" s="20">
        <f>(K8-D8-D9)*3+(D8+D9)</f>
        <v>1048155.702</v>
      </c>
      <c r="L10" s="20">
        <f>(L8-D8-D9)*3+(D8+D9)</f>
        <v>807944.1203999999</v>
      </c>
      <c r="M10" s="26">
        <f>SUM(J10:K10)</f>
        <v>3123902.8672799999</v>
      </c>
      <c r="N10" s="26">
        <f>J10+L10</f>
        <v>2883691.2856799997</v>
      </c>
      <c r="O10" s="21">
        <f>O8*3</f>
        <v>2594683.9566000002</v>
      </c>
      <c r="P10" s="21">
        <f>(P8-D8-D9)*3+(D8+D9)</f>
        <v>1048155.702</v>
      </c>
      <c r="Q10" s="21">
        <f>(Q8-D8-D9)*3+(D8+D9)</f>
        <v>807944.1203999999</v>
      </c>
      <c r="R10" s="27">
        <f>SUM(O10:P10)</f>
        <v>3642839.6586000002</v>
      </c>
      <c r="S10" s="27">
        <f>O10+Q10</f>
        <v>3402628.077</v>
      </c>
      <c r="T10" s="22">
        <f>T8*3</f>
        <v>3632557.5392399998</v>
      </c>
      <c r="U10" s="22">
        <f>(U8-D8-D9)*3+(D8+D9)</f>
        <v>1048155.702</v>
      </c>
      <c r="V10" s="22">
        <f>(V8-D8-D9)*3+(D8+D9)</f>
        <v>807944.1203999999</v>
      </c>
      <c r="W10" s="28">
        <f>SUM(T10:U10)</f>
        <v>4680713.2412400004</v>
      </c>
      <c r="X10" s="28">
        <f>T10+V10</f>
        <v>4440501.6596399993</v>
      </c>
      <c r="Y10" s="23">
        <f>Y8*3</f>
        <v>4670431.1218800005</v>
      </c>
      <c r="Z10" s="23">
        <f>(Z8-D8-D9)*3+(D8+D9)</f>
        <v>1048155.702</v>
      </c>
      <c r="AA10" s="23">
        <f>(AA8-D8-D9)*3+(D8+D9)</f>
        <v>807944.1203999999</v>
      </c>
      <c r="AB10" s="29">
        <f>SUM(Y10:Z10)</f>
        <v>5718586.82388</v>
      </c>
      <c r="AC10" s="29">
        <f>Y10+AA10</f>
        <v>5478375.2422800008</v>
      </c>
      <c r="AD10" s="24">
        <f>AD8*3</f>
        <v>5189367.9132000003</v>
      </c>
      <c r="AE10" s="24">
        <f>(AE8-D8-D9)*3+(D8+D9)</f>
        <v>1048155.702</v>
      </c>
      <c r="AF10" s="24">
        <f>(AF8-D8-D9)*3+(D8+D9)</f>
        <v>807944.1203999999</v>
      </c>
      <c r="AG10" s="30">
        <f>SUM(AD10:AE10)</f>
        <v>6237523.6151999999</v>
      </c>
      <c r="AH10" s="30">
        <f>AD10+AF10</f>
        <v>5997312.0336000007</v>
      </c>
    </row>
    <row r="11" spans="2:35" ht="15" thickBot="1">
      <c r="B11" s="41" t="s">
        <v>15</v>
      </c>
      <c r="C11" s="41">
        <v>0</v>
      </c>
      <c r="D11" s="42">
        <f>D4*C11/100</f>
        <v>0</v>
      </c>
      <c r="E11" s="5"/>
      <c r="F11" s="6"/>
      <c r="G11" s="25" t="s">
        <v>6</v>
      </c>
      <c r="H11" s="19"/>
      <c r="I11" s="19"/>
      <c r="J11" s="20">
        <f>J8*4</f>
        <v>2767662.8870399999</v>
      </c>
      <c r="K11" s="20">
        <f>(K8-D8-D9)*4+(D8+D9)</f>
        <v>1329141.2052</v>
      </c>
      <c r="L11" s="20">
        <f>(L8-D8-D9)*4+(D8+D9)</f>
        <v>1008859.0963999999</v>
      </c>
      <c r="M11" s="26">
        <f>SUM(J11:K11)</f>
        <v>4096804.0922400001</v>
      </c>
      <c r="N11" s="26">
        <f>J11+L11</f>
        <v>3776521.9834399996</v>
      </c>
      <c r="O11" s="21">
        <f>O8*4</f>
        <v>3459578.6088</v>
      </c>
      <c r="P11" s="21">
        <f>(P8-D8-D9)*4+(D8+D9)</f>
        <v>1329141.2052</v>
      </c>
      <c r="Q11" s="21">
        <f>(Q8-D8-D9)*4+(D8+D9)</f>
        <v>1008859.0963999999</v>
      </c>
      <c r="R11" s="27">
        <f>SUM(O11:P11)</f>
        <v>4788719.8140000002</v>
      </c>
      <c r="S11" s="27">
        <f>O11+Q11</f>
        <v>4468437.7051999997</v>
      </c>
      <c r="T11" s="22">
        <f>T8*4</f>
        <v>4843410.0523199998</v>
      </c>
      <c r="U11" s="22">
        <f>(U8-D8-D9)*4+(D8+D9)</f>
        <v>1329141.2052</v>
      </c>
      <c r="V11" s="22">
        <f>(V8-D8-D9)*4+(D8+D9)</f>
        <v>1008859.0963999999</v>
      </c>
      <c r="W11" s="28">
        <f>SUM(T11:U11)</f>
        <v>6172551.2575199995</v>
      </c>
      <c r="X11" s="28">
        <f>T11+V11</f>
        <v>5852269.1487199999</v>
      </c>
      <c r="Y11" s="23">
        <f>Y8*4</f>
        <v>6227241.49584</v>
      </c>
      <c r="Z11" s="23">
        <f>(Z8-D8-D9)*4+(D8+D9)</f>
        <v>1329141.2052</v>
      </c>
      <c r="AA11" s="23">
        <f>(AA8-D8-D9)*4+(D8+D9)</f>
        <v>1008859.0963999999</v>
      </c>
      <c r="AB11" s="29">
        <f>SUM(Y11:Z11)</f>
        <v>7556382.7010399997</v>
      </c>
      <c r="AC11" s="29">
        <f>Y11+AA11</f>
        <v>7236100.5922400001</v>
      </c>
      <c r="AD11" s="24">
        <f>AD8*4</f>
        <v>6919157.2176000001</v>
      </c>
      <c r="AE11" s="24">
        <f>(AE8-D8-D9)*4+(D8+D9)</f>
        <v>1329141.2052</v>
      </c>
      <c r="AF11" s="24">
        <f>(AF8-D8-D9)*4+(D8+D9)</f>
        <v>1008859.0963999999</v>
      </c>
      <c r="AG11" s="30">
        <f>SUM(AD11:AE11)</f>
        <v>8248298.4227999998</v>
      </c>
      <c r="AH11" s="30">
        <f>AD11+AF11</f>
        <v>7928016.3140000002</v>
      </c>
    </row>
    <row r="12" spans="2:35" ht="15" thickBot="1">
      <c r="B12" s="41" t="s">
        <v>16</v>
      </c>
      <c r="C12" s="41">
        <v>0.63</v>
      </c>
      <c r="D12" s="42">
        <f>D4*C12/100</f>
        <v>13960.636200000001</v>
      </c>
      <c r="E12" s="5"/>
      <c r="F12" s="5"/>
      <c r="G12" s="25" t="s">
        <v>7</v>
      </c>
      <c r="H12" s="19"/>
      <c r="I12" s="19"/>
      <c r="J12" s="20">
        <f>J8*5</f>
        <v>3459578.6088</v>
      </c>
      <c r="K12" s="20">
        <f>(K8-D8-D9)*5+(D8+D9)</f>
        <v>1610126.7083999999</v>
      </c>
      <c r="L12" s="20">
        <f>(L8-D8-D9)*5+(D8+D9)</f>
        <v>1209774.0723999999</v>
      </c>
      <c r="M12" s="26">
        <f>SUM(J12:K12)</f>
        <v>5069705.3171999995</v>
      </c>
      <c r="N12" s="26">
        <f>J12+L12</f>
        <v>4669352.6811999995</v>
      </c>
      <c r="O12" s="21">
        <f>O8*5</f>
        <v>4324473.2609999999</v>
      </c>
      <c r="P12" s="21">
        <f>(P8-D8-D9)*5+(D8+D9)</f>
        <v>1610126.7083999999</v>
      </c>
      <c r="Q12" s="21">
        <f>(Q8-D8-D9)*5+(D8+D9)</f>
        <v>1209774.0723999999</v>
      </c>
      <c r="R12" s="27">
        <f>SUM(O12:P12)</f>
        <v>5934599.9693999998</v>
      </c>
      <c r="S12" s="27">
        <f>O12+Q12</f>
        <v>5534247.3333999999</v>
      </c>
      <c r="T12" s="22">
        <f>T8*5</f>
        <v>6054262.5653999997</v>
      </c>
      <c r="U12" s="22">
        <f>(U8-D8-D9)*5+(D8+D9)</f>
        <v>1610126.7083999999</v>
      </c>
      <c r="V12" s="22">
        <f>(V8-D8-D9)*5+(D8+D9)</f>
        <v>1209774.0723999999</v>
      </c>
      <c r="W12" s="28">
        <f>SUM(T12:U12)</f>
        <v>7664389.2737999996</v>
      </c>
      <c r="X12" s="28">
        <f>T12+V12</f>
        <v>7264036.6377999997</v>
      </c>
      <c r="Y12" s="23">
        <f>Y8*5</f>
        <v>7784051.8697999995</v>
      </c>
      <c r="Z12" s="23">
        <f>(Z8-D8-D9)*5+(D8+D9)</f>
        <v>1610126.7083999999</v>
      </c>
      <c r="AA12" s="23">
        <f>(AA8-D8-D9)*5+(D8+D9)</f>
        <v>1209774.0723999999</v>
      </c>
      <c r="AB12" s="29">
        <f>SUM(Y12:Z12)</f>
        <v>9394178.5781999994</v>
      </c>
      <c r="AC12" s="29">
        <f>Y12+AA12</f>
        <v>8993825.9421999995</v>
      </c>
      <c r="AD12" s="24">
        <f>AD8*5</f>
        <v>8648946.5219999999</v>
      </c>
      <c r="AE12" s="24">
        <f>(AE8-D8-D9)*5+(D8+D9)</f>
        <v>1610126.7083999999</v>
      </c>
      <c r="AF12" s="24">
        <f>(AF8-D8-D9)*5+(D8+D9)</f>
        <v>1209774.0723999999</v>
      </c>
      <c r="AG12" s="30">
        <f>SUM(AD12:AE12)</f>
        <v>10259073.2304</v>
      </c>
      <c r="AH12" s="30">
        <f>AD12+AF12</f>
        <v>9858720.5943999998</v>
      </c>
    </row>
    <row r="13" spans="2:35" ht="15" thickBot="1">
      <c r="B13" s="43" t="s">
        <v>17</v>
      </c>
      <c r="C13" s="43">
        <v>0.52</v>
      </c>
      <c r="D13" s="44">
        <f>D4*C13/100</f>
        <v>11523.0648</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0.78</v>
      </c>
      <c r="D14" s="42">
        <f>D4*C14/100</f>
        <v>17284.5972</v>
      </c>
      <c r="E14" s="8"/>
      <c r="F14" s="9"/>
    </row>
    <row r="15" spans="2:35" ht="15.75" thickBot="1">
      <c r="B15" s="43" t="s">
        <v>19</v>
      </c>
      <c r="C15" s="43">
        <v>74.17</v>
      </c>
      <c r="D15" s="44">
        <f>D4*C15/100</f>
        <v>1643587.9158000001</v>
      </c>
      <c r="E15" s="8"/>
      <c r="F15" s="9"/>
      <c r="G15" t="s">
        <v>67</v>
      </c>
      <c r="M15" s="32"/>
      <c r="N15" s="32"/>
      <c r="O15" s="32"/>
    </row>
    <row r="16" spans="2:35" ht="15.75" thickBot="1">
      <c r="B16" s="43" t="s">
        <v>20</v>
      </c>
      <c r="C16" s="43">
        <v>1.72</v>
      </c>
      <c r="D16" s="44">
        <f>D4*C16/100</f>
        <v>38114.752799999995</v>
      </c>
      <c r="E16" s="8"/>
      <c r="F16" s="9"/>
      <c r="G16" t="s">
        <v>71</v>
      </c>
    </row>
    <row r="17" spans="2:32" ht="15.75" thickBot="1">
      <c r="B17" s="45" t="s">
        <v>21</v>
      </c>
      <c r="C17" s="45">
        <v>0.18</v>
      </c>
      <c r="D17" s="46">
        <f>D4*C17/100</f>
        <v>3988.7532000000001</v>
      </c>
      <c r="E17" s="8"/>
      <c r="F17" s="9"/>
      <c r="G17" t="s">
        <v>84</v>
      </c>
    </row>
    <row r="18" spans="2:32" ht="15.75" thickBot="1">
      <c r="B18" s="45" t="s">
        <v>60</v>
      </c>
      <c r="C18" s="45">
        <v>0</v>
      </c>
      <c r="D18" s="46">
        <f>D4*C18/100</f>
        <v>0</v>
      </c>
      <c r="E18" s="8"/>
      <c r="F18" s="9"/>
      <c r="G18" s="31" t="s">
        <v>68</v>
      </c>
      <c r="H18" s="31"/>
      <c r="I18" s="31"/>
      <c r="J18" s="31"/>
      <c r="AA18" s="37"/>
      <c r="AB18" s="37"/>
      <c r="AC18" s="37"/>
      <c r="AD18" s="37"/>
      <c r="AE18" s="37"/>
      <c r="AF18" s="37"/>
    </row>
    <row r="19" spans="2:32" ht="15.75" thickBot="1">
      <c r="B19" s="45" t="s">
        <v>23</v>
      </c>
      <c r="C19" s="45">
        <v>2.78</v>
      </c>
      <c r="D19" s="46">
        <f>D4*C19/100</f>
        <v>61604.0772</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0.22</v>
      </c>
      <c r="D20" s="46">
        <f>D4*C20/100</f>
        <v>4875.1428000000005</v>
      </c>
      <c r="E20" s="8"/>
      <c r="F20" s="9"/>
      <c r="G20" t="s">
        <v>47</v>
      </c>
      <c r="P20" s="37"/>
      <c r="Q20" s="37"/>
      <c r="R20" s="37"/>
      <c r="S20" s="37"/>
      <c r="T20" s="37"/>
      <c r="U20" s="37"/>
      <c r="V20" s="37"/>
      <c r="W20" s="37"/>
      <c r="X20" s="37"/>
      <c r="Y20" s="37"/>
      <c r="Z20" s="37"/>
    </row>
    <row r="21" spans="2:32" ht="15.75" thickBot="1">
      <c r="B21" s="45" t="s">
        <v>25</v>
      </c>
      <c r="C21" s="45">
        <v>0.64</v>
      </c>
      <c r="D21" s="46">
        <f>D4*C21/100</f>
        <v>14182.233600000001</v>
      </c>
      <c r="E21" s="8"/>
      <c r="F21" s="9"/>
      <c r="G21" t="s">
        <v>70</v>
      </c>
    </row>
    <row r="22" spans="2:32" ht="15" thickBot="1">
      <c r="B22" s="45" t="s">
        <v>26</v>
      </c>
      <c r="C22" s="45">
        <v>6.83</v>
      </c>
      <c r="D22" s="46">
        <f>D4*C22/100</f>
        <v>151351.02419999999</v>
      </c>
      <c r="E22" s="8"/>
      <c r="F22" s="9"/>
    </row>
    <row r="23" spans="2:32" ht="15" thickBot="1">
      <c r="B23" s="41" t="s">
        <v>27</v>
      </c>
      <c r="C23" s="47">
        <v>0.27</v>
      </c>
      <c r="D23" s="42">
        <f>D4*C23/100</f>
        <v>5983.1297999999997</v>
      </c>
      <c r="E23" s="8"/>
      <c r="F23" s="9"/>
    </row>
    <row r="24" spans="2:32" ht="15" thickBot="1">
      <c r="B24" s="43" t="s">
        <v>28</v>
      </c>
      <c r="C24" s="43">
        <v>1.59</v>
      </c>
      <c r="D24" s="44">
        <f>D4*C24/100</f>
        <v>35233.986600000004</v>
      </c>
      <c r="E24" s="8"/>
      <c r="F24" s="9"/>
    </row>
    <row r="25" spans="2:32" ht="15" thickBot="1">
      <c r="B25" s="45" t="s">
        <v>29</v>
      </c>
      <c r="C25" s="45">
        <v>0</v>
      </c>
      <c r="D25" s="46">
        <f>D4*C25/100</f>
        <v>0</v>
      </c>
      <c r="E25" s="8"/>
      <c r="F25" s="9"/>
    </row>
    <row r="26" spans="2:32" ht="15" thickBot="1">
      <c r="B26" s="45" t="s">
        <v>30</v>
      </c>
      <c r="C26" s="45">
        <v>0.02</v>
      </c>
      <c r="D26" s="46">
        <f>D4*C26/100</f>
        <v>443.19480000000004</v>
      </c>
      <c r="E26" s="8"/>
      <c r="F26" s="9"/>
    </row>
    <row r="27" spans="2:32" ht="15" thickBot="1">
      <c r="B27" s="45" t="s">
        <v>31</v>
      </c>
      <c r="C27" s="45">
        <v>0.03</v>
      </c>
      <c r="D27" s="46">
        <f>D4*C27/100</f>
        <v>664.79219999999998</v>
      </c>
      <c r="E27" s="8"/>
      <c r="F27" s="9"/>
    </row>
    <row r="28" spans="2:32" ht="15" thickBot="1">
      <c r="B28" s="45" t="s">
        <v>32</v>
      </c>
      <c r="C28" s="45">
        <v>0.14000000000000001</v>
      </c>
      <c r="D28" s="76">
        <f>D4*C28/100</f>
        <v>3102.3636000000006</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0.16</v>
      </c>
      <c r="D30" s="42">
        <f>D4*C30/100</f>
        <v>3545.5584000000003</v>
      </c>
      <c r="E30" s="81"/>
      <c r="F30" s="84"/>
      <c r="G30" s="36"/>
      <c r="H30" s="36"/>
      <c r="I30" s="36"/>
    </row>
    <row r="31" spans="2:32" ht="15" thickBot="1">
      <c r="B31" s="43" t="s">
        <v>35</v>
      </c>
      <c r="C31" s="43">
        <v>0.06</v>
      </c>
      <c r="D31" s="44">
        <f>D4*C31/100</f>
        <v>1329.5844</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v>
      </c>
      <c r="D33" s="48">
        <f t="shared" si="0"/>
        <v>2215974</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1729789.3044</v>
      </c>
      <c r="E36" s="85"/>
      <c r="F36" s="36"/>
      <c r="G36" s="36"/>
      <c r="H36" s="36"/>
      <c r="I36" s="36"/>
    </row>
    <row r="37" spans="2:9" ht="15" thickBot="1">
      <c r="B37" s="41" t="s">
        <v>40</v>
      </c>
      <c r="C37" s="41"/>
      <c r="D37" s="42">
        <f>D8+D9+D10+D11+D12+D14+D17+D18+D19+D20+D21+D22+D23+D25+D26+D27+D28+D29+D30</f>
        <v>486184.69559999992</v>
      </c>
      <c r="E37" s="85"/>
      <c r="F37" s="36"/>
      <c r="G37" s="36"/>
      <c r="H37" s="36"/>
      <c r="I37" s="36"/>
    </row>
    <row r="38" spans="2:9" ht="15.75" thickBot="1">
      <c r="B38" s="41" t="s">
        <v>8</v>
      </c>
      <c r="C38" s="41"/>
      <c r="D38" s="48">
        <f>SUM(D36:D37)</f>
        <v>2215974</v>
      </c>
      <c r="E38" s="86"/>
      <c r="F38" s="36"/>
      <c r="G38" s="36"/>
      <c r="H38" s="36"/>
      <c r="I38" s="36"/>
    </row>
    <row r="39" spans="2:9" ht="15.75" thickBot="1">
      <c r="B39" s="41"/>
      <c r="C39" s="60"/>
      <c r="D39" s="48"/>
      <c r="E39" s="86"/>
      <c r="F39" s="36"/>
      <c r="G39" s="36"/>
      <c r="H39" s="36"/>
      <c r="I39" s="36"/>
    </row>
    <row r="40" spans="2:9" ht="15.75" thickBot="1">
      <c r="B40" s="41"/>
      <c r="C40" s="103"/>
      <c r="D40" s="48"/>
      <c r="E40" s="86"/>
      <c r="F40" s="36"/>
      <c r="G40" s="36"/>
      <c r="H40" s="36"/>
      <c r="I40" s="36"/>
    </row>
    <row r="41" spans="2:9" ht="15.75" thickBot="1">
      <c r="B41" s="41"/>
      <c r="C41" s="110" t="s">
        <v>64</v>
      </c>
      <c r="D41" s="48" t="s">
        <v>65</v>
      </c>
      <c r="E41" s="86"/>
      <c r="F41" s="87"/>
      <c r="G41" s="36"/>
      <c r="H41" s="36"/>
      <c r="I41" s="36"/>
    </row>
    <row r="42" spans="2:9" ht="28.5" customHeight="1" thickBot="1">
      <c r="B42" s="58" t="s">
        <v>59</v>
      </c>
      <c r="C42" s="105">
        <f>D42/D33*100</f>
        <v>78.06</v>
      </c>
      <c r="D42" s="111">
        <f>D13+D15+D16+D24+D31</f>
        <v>1729789.3044</v>
      </c>
      <c r="E42" s="86"/>
      <c r="F42" s="88"/>
      <c r="G42" s="36"/>
      <c r="H42" s="89"/>
      <c r="I42" s="36"/>
    </row>
    <row r="43" spans="2:9" ht="24.75" customHeight="1" thickBot="1">
      <c r="B43" s="59" t="s">
        <v>61</v>
      </c>
      <c r="C43" s="112">
        <f>D43/D33*100</f>
        <v>10.84</v>
      </c>
      <c r="D43" s="113">
        <f>D17+D18+D19+D20+D21+D22+D25+D26+D27+D28</f>
        <v>240211.5816</v>
      </c>
      <c r="E43" s="86"/>
      <c r="F43" s="88"/>
      <c r="G43" s="36"/>
      <c r="H43" s="89"/>
      <c r="I43" s="36"/>
    </row>
    <row r="44" spans="2:9" ht="15.75" thickBot="1">
      <c r="B44" s="52" t="s">
        <v>62</v>
      </c>
      <c r="C44" s="114">
        <f>D44/D33*100</f>
        <v>11.1</v>
      </c>
      <c r="D44" s="115">
        <f>D12+D14+D23+D29+D30+D8+D9+D10+D11</f>
        <v>245973.114</v>
      </c>
      <c r="E44" s="86"/>
      <c r="F44" s="88"/>
      <c r="G44" s="36"/>
      <c r="H44" s="89"/>
      <c r="I44" s="36"/>
    </row>
    <row r="45" spans="2:9" ht="15.75" thickTop="1">
      <c r="C45">
        <f t="shared" ref="C45:D45" si="1">SUM(C42:C44)</f>
        <v>100</v>
      </c>
      <c r="D45" s="10">
        <f t="shared" si="1"/>
        <v>2215974</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A19" workbookViewId="0">
      <selection activeCell="D74" sqref="D74"/>
    </sheetView>
  </sheetViews>
  <sheetFormatPr defaultRowHeight="14.25"/>
  <cols>
    <col min="2" max="2" width="37.625" customWidth="1"/>
    <col min="4" max="4" width="11" customWidth="1"/>
  </cols>
  <sheetData>
    <row r="2" spans="2:35">
      <c r="B2" t="s">
        <v>151</v>
      </c>
    </row>
    <row r="3" spans="2:35" ht="15.75" thickBot="1">
      <c r="B3" s="31" t="s">
        <v>10</v>
      </c>
      <c r="C3" s="4"/>
    </row>
    <row r="4" spans="2:35" ht="16.5" thickTop="1" thickBot="1">
      <c r="B4" s="38" t="s">
        <v>9</v>
      </c>
      <c r="C4" s="39">
        <v>1</v>
      </c>
      <c r="D4" s="40">
        <v>635760</v>
      </c>
      <c r="E4" s="10"/>
      <c r="F4" s="6"/>
    </row>
    <row r="5" spans="2:35" ht="15" thickBot="1">
      <c r="B5" s="41" t="s">
        <v>12</v>
      </c>
      <c r="C5" s="41"/>
      <c r="D5" s="42"/>
      <c r="E5" s="5"/>
      <c r="F5" s="6"/>
      <c r="G5" t="s">
        <v>152</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51.32</v>
      </c>
      <c r="D8" s="75">
        <f>D4*C8/100</f>
        <v>326272.03200000001</v>
      </c>
      <c r="E8" s="5"/>
      <c r="F8" s="6"/>
      <c r="G8" s="18"/>
      <c r="H8" s="19">
        <f>D36</f>
        <v>221753.08800000005</v>
      </c>
      <c r="I8" s="19">
        <f>H8/5</f>
        <v>44350.617600000012</v>
      </c>
      <c r="J8" s="20">
        <f>I8*2</f>
        <v>88701.235200000025</v>
      </c>
      <c r="K8" s="20">
        <f>D37</f>
        <v>414006.91199999995</v>
      </c>
      <c r="L8" s="20">
        <f>(D43/1.5)+D44</f>
        <v>393641.39999999997</v>
      </c>
      <c r="M8" s="26">
        <f>SUM(J8:K8)</f>
        <v>502708.14720000001</v>
      </c>
      <c r="N8" s="26">
        <f>J8+L8</f>
        <v>482342.63520000002</v>
      </c>
      <c r="O8" s="21">
        <f>I8*2.5</f>
        <v>110876.54400000002</v>
      </c>
      <c r="P8" s="21">
        <f>D37</f>
        <v>414006.91199999995</v>
      </c>
      <c r="Q8" s="21">
        <f>(D43/1.5)+D44</f>
        <v>393641.39999999997</v>
      </c>
      <c r="R8" s="27">
        <f>SUM(O8:P8)</f>
        <v>524883.45600000001</v>
      </c>
      <c r="S8" s="27">
        <f>O8+Q8</f>
        <v>504517.94400000002</v>
      </c>
      <c r="T8" s="22">
        <f>I8*3.5</f>
        <v>155227.16160000005</v>
      </c>
      <c r="U8" s="22">
        <f>D37</f>
        <v>414006.91199999995</v>
      </c>
      <c r="V8" s="22">
        <f>(D43/1.5)+D44</f>
        <v>393641.39999999997</v>
      </c>
      <c r="W8" s="28">
        <f>SUM(T8:U8)</f>
        <v>569234.0736</v>
      </c>
      <c r="X8" s="28">
        <f>T8+V8</f>
        <v>548868.56160000002</v>
      </c>
      <c r="Y8" s="23">
        <f>I8*4.5</f>
        <v>199577.77920000005</v>
      </c>
      <c r="Z8" s="23">
        <f>D37</f>
        <v>414006.91199999995</v>
      </c>
      <c r="AA8" s="23">
        <f>(D43/1.5)+D44</f>
        <v>393641.39999999997</v>
      </c>
      <c r="AB8" s="29">
        <f>SUM(Y8:Z8)</f>
        <v>613584.6912</v>
      </c>
      <c r="AC8" s="29">
        <f>Y8+AA8</f>
        <v>593219.17920000001</v>
      </c>
      <c r="AD8" s="24">
        <f>I8*5</f>
        <v>221753.08800000005</v>
      </c>
      <c r="AE8" s="24">
        <f>D37</f>
        <v>414006.91199999995</v>
      </c>
      <c r="AF8" s="24">
        <f>(D43/1.5)+D44</f>
        <v>393641.39999999997</v>
      </c>
      <c r="AG8" s="57">
        <f>SUM(AD8:AE8)</f>
        <v>635760</v>
      </c>
      <c r="AH8" s="30">
        <f>AD8+AF8</f>
        <v>615394.48800000001</v>
      </c>
      <c r="AI8">
        <f>AH8/AG8*100-100</f>
        <v>-3.2033333333333331</v>
      </c>
    </row>
    <row r="9" spans="2:35" ht="15" thickBot="1">
      <c r="B9" s="73" t="s">
        <v>13</v>
      </c>
      <c r="C9" s="73">
        <v>0.69</v>
      </c>
      <c r="D9" s="75">
        <f>D4*C9/100</f>
        <v>4386.7439999999997</v>
      </c>
      <c r="E9" s="5"/>
      <c r="F9" s="6"/>
      <c r="G9" s="25" t="s">
        <v>4</v>
      </c>
      <c r="H9" s="19"/>
      <c r="I9" s="19"/>
      <c r="J9" s="20">
        <f>J8*2</f>
        <v>177402.47040000005</v>
      </c>
      <c r="K9" s="20">
        <f>(K8-D8-D9)*2+(D8+D9)</f>
        <v>497355.04799999989</v>
      </c>
      <c r="L9" s="20">
        <f>(L8-D8-D9)*2+(D8+D9)</f>
        <v>456624.02399999992</v>
      </c>
      <c r="M9" s="26">
        <f>SUM(J9:K9)</f>
        <v>674757.51839999994</v>
      </c>
      <c r="N9" s="26">
        <f>J9+L9</f>
        <v>634026.49439999997</v>
      </c>
      <c r="O9" s="21">
        <f>O8*2</f>
        <v>221753.08800000005</v>
      </c>
      <c r="P9" s="21">
        <f>(P8-D8-D9)*2+(D8+D9)</f>
        <v>497355.04799999989</v>
      </c>
      <c r="Q9" s="21">
        <f>(Q8-D8-D9)*2+(D8+D9)</f>
        <v>456624.02399999992</v>
      </c>
      <c r="R9" s="27">
        <f>SUM(O9:P9)</f>
        <v>719108.13599999994</v>
      </c>
      <c r="S9" s="27">
        <f>O9+Q9</f>
        <v>678377.11199999996</v>
      </c>
      <c r="T9" s="22">
        <f>T8*2</f>
        <v>310454.3232000001</v>
      </c>
      <c r="U9" s="22">
        <f>(U8-D8-D9)*2+(D8+D9)</f>
        <v>497355.04799999989</v>
      </c>
      <c r="V9" s="22">
        <f>(V8-D8-D9)*2+(D8+D9)</f>
        <v>456624.02399999992</v>
      </c>
      <c r="W9" s="28">
        <f>SUM(T9:U9)</f>
        <v>807809.37119999994</v>
      </c>
      <c r="X9" s="28">
        <f>T9+V9</f>
        <v>767078.34719999996</v>
      </c>
      <c r="Y9" s="23">
        <f>Y8*2</f>
        <v>399155.5584000001</v>
      </c>
      <c r="Z9" s="23">
        <f>(Z8-D8-D9)*2+(D8+D9)</f>
        <v>497355.04799999989</v>
      </c>
      <c r="AA9" s="23">
        <f>(AA8-D8-D9)*2+(D8+D9)</f>
        <v>456624.02399999992</v>
      </c>
      <c r="AB9" s="29">
        <f>SUM(Y9:Z9)</f>
        <v>896510.60639999993</v>
      </c>
      <c r="AC9" s="29">
        <f>Y9+AA9</f>
        <v>855779.58239999996</v>
      </c>
      <c r="AD9" s="24">
        <f>AD8*2</f>
        <v>443506.17600000009</v>
      </c>
      <c r="AE9" s="24">
        <f>(AE8-D8-D9)*2+(D8+D9)</f>
        <v>497355.04799999989</v>
      </c>
      <c r="AF9" s="24">
        <f>(AF8-D8-D9)*2+(D8+D9)</f>
        <v>456624.02399999992</v>
      </c>
      <c r="AG9" s="30">
        <f>SUM(AD9:AE9)</f>
        <v>940861.22399999993</v>
      </c>
      <c r="AH9" s="30">
        <f>AD9+AF9</f>
        <v>900130.2</v>
      </c>
    </row>
    <row r="10" spans="2:35" ht="15" thickBot="1">
      <c r="B10" s="41" t="s">
        <v>14</v>
      </c>
      <c r="C10" s="41">
        <v>0.02</v>
      </c>
      <c r="D10" s="42">
        <f>D4*C10/100</f>
        <v>127.152</v>
      </c>
      <c r="E10" s="5"/>
      <c r="F10" s="6"/>
      <c r="G10" s="25" t="s">
        <v>5</v>
      </c>
      <c r="H10" s="19"/>
      <c r="I10" s="19"/>
      <c r="J10" s="20">
        <f>J8*3</f>
        <v>266103.7056000001</v>
      </c>
      <c r="K10" s="20">
        <f>(K8-D8-D9)*3+(D8+D9)</f>
        <v>580703.18399999989</v>
      </c>
      <c r="L10" s="20">
        <f>(L8-D8-D9)*3+(D8+D9)</f>
        <v>519606.64799999993</v>
      </c>
      <c r="M10" s="26">
        <f>SUM(J10:K10)</f>
        <v>846806.88959999999</v>
      </c>
      <c r="N10" s="26">
        <f>J10+L10</f>
        <v>785710.35360000003</v>
      </c>
      <c r="O10" s="21">
        <f>O8*3</f>
        <v>332629.6320000001</v>
      </c>
      <c r="P10" s="21">
        <f>(P8-D8-D9)*3+(D8+D9)</f>
        <v>580703.18399999989</v>
      </c>
      <c r="Q10" s="21">
        <f>(Q8-D8-D9)*3+(D8+D9)</f>
        <v>519606.64799999993</v>
      </c>
      <c r="R10" s="27">
        <f>SUM(O10:P10)</f>
        <v>913332.81599999999</v>
      </c>
      <c r="S10" s="27">
        <f>O10+Q10</f>
        <v>852236.28</v>
      </c>
      <c r="T10" s="22">
        <f>T8*3</f>
        <v>465681.48480000015</v>
      </c>
      <c r="U10" s="22">
        <f>(U8-D8-D9)*3+(D8+D9)</f>
        <v>580703.18399999989</v>
      </c>
      <c r="V10" s="22">
        <f>(V8-D8-D9)*3+(D8+D9)</f>
        <v>519606.64799999993</v>
      </c>
      <c r="W10" s="28">
        <f>SUM(T10:U10)</f>
        <v>1046384.6688000001</v>
      </c>
      <c r="X10" s="28">
        <f>T10+V10</f>
        <v>985288.13280000002</v>
      </c>
      <c r="Y10" s="23">
        <f>Y8*3</f>
        <v>598733.3376000002</v>
      </c>
      <c r="Z10" s="23">
        <f>(Z8-D8-D9)*3+(D8+D9)</f>
        <v>580703.18399999989</v>
      </c>
      <c r="AA10" s="23">
        <f>(AA8-D8-D9)*3+(D8+D9)</f>
        <v>519606.64799999993</v>
      </c>
      <c r="AB10" s="29">
        <f>SUM(Y10:Z10)</f>
        <v>1179436.5216000001</v>
      </c>
      <c r="AC10" s="29">
        <f>Y10+AA10</f>
        <v>1118339.9856000002</v>
      </c>
      <c r="AD10" s="24">
        <f>AD8*3</f>
        <v>665259.2640000002</v>
      </c>
      <c r="AE10" s="24">
        <f>(AE8-D8-D9)*3+(D8+D9)</f>
        <v>580703.18399999989</v>
      </c>
      <c r="AF10" s="24">
        <f>(AF8-D8-D9)*3+(D8+D9)</f>
        <v>519606.64799999993</v>
      </c>
      <c r="AG10" s="30">
        <f>SUM(AD10:AE10)</f>
        <v>1245962.4480000001</v>
      </c>
      <c r="AH10" s="30">
        <f>AD10+AF10</f>
        <v>1184865.912</v>
      </c>
    </row>
    <row r="11" spans="2:35" ht="15" thickBot="1">
      <c r="B11" s="41" t="s">
        <v>15</v>
      </c>
      <c r="C11" s="41">
        <v>0</v>
      </c>
      <c r="D11" s="42">
        <f>D4*C11/100</f>
        <v>0</v>
      </c>
      <c r="E11" s="5"/>
      <c r="F11" s="6"/>
      <c r="G11" s="25" t="s">
        <v>6</v>
      </c>
      <c r="H11" s="19"/>
      <c r="I11" s="19"/>
      <c r="J11" s="20">
        <f>J8*4</f>
        <v>354804.9408000001</v>
      </c>
      <c r="K11" s="20">
        <f>(K8-D8-D9)*4+(D8+D9)</f>
        <v>664051.31999999983</v>
      </c>
      <c r="L11" s="20">
        <f>(L8-D8-D9)*4+(D8+D9)</f>
        <v>582589.27199999988</v>
      </c>
      <c r="M11" s="26">
        <f>SUM(J11:K11)</f>
        <v>1018856.2607999999</v>
      </c>
      <c r="N11" s="26">
        <f>J11+L11</f>
        <v>937394.21279999998</v>
      </c>
      <c r="O11" s="21">
        <f>O8*4</f>
        <v>443506.17600000009</v>
      </c>
      <c r="P11" s="21">
        <f>(P8-D8-D9)*4+(D8+D9)</f>
        <v>664051.31999999983</v>
      </c>
      <c r="Q11" s="21">
        <f>(Q8-D8-D9)*4+(D8+D9)</f>
        <v>582589.27199999988</v>
      </c>
      <c r="R11" s="27">
        <f>SUM(O11:P11)</f>
        <v>1107557.4959999998</v>
      </c>
      <c r="S11" s="27">
        <f>O11+Q11</f>
        <v>1026095.448</v>
      </c>
      <c r="T11" s="22">
        <f>T8*4</f>
        <v>620908.6464000002</v>
      </c>
      <c r="U11" s="22">
        <f>(U8-D8-D9)*4+(D8+D9)</f>
        <v>664051.31999999983</v>
      </c>
      <c r="V11" s="22">
        <f>(V8-D8-D9)*4+(D8+D9)</f>
        <v>582589.27199999988</v>
      </c>
      <c r="W11" s="28">
        <f>SUM(T11:U11)</f>
        <v>1284959.9664</v>
      </c>
      <c r="X11" s="28">
        <f>T11+V11</f>
        <v>1203497.9184000001</v>
      </c>
      <c r="Y11" s="23">
        <f>Y8*4</f>
        <v>798311.11680000019</v>
      </c>
      <c r="Z11" s="23">
        <f>(Z8-D8-D9)*4+(D8+D9)</f>
        <v>664051.31999999983</v>
      </c>
      <c r="AA11" s="23">
        <f>(AA8-D8-D9)*4+(D8+D9)</f>
        <v>582589.27199999988</v>
      </c>
      <c r="AB11" s="29">
        <f>SUM(Y11:Z11)</f>
        <v>1462362.4368</v>
      </c>
      <c r="AC11" s="29">
        <f>Y11+AA11</f>
        <v>1380900.3888000001</v>
      </c>
      <c r="AD11" s="24">
        <f>AD8*4</f>
        <v>887012.35200000019</v>
      </c>
      <c r="AE11" s="24">
        <f>(AE8-D8-D9)*4+(D8+D9)</f>
        <v>664051.31999999983</v>
      </c>
      <c r="AF11" s="24">
        <f>(AF8-D8-D9)*4+(D8+D9)</f>
        <v>582589.27199999988</v>
      </c>
      <c r="AG11" s="30">
        <f>SUM(AD11:AE11)</f>
        <v>1551063.672</v>
      </c>
      <c r="AH11" s="30">
        <f>AD11+AF11</f>
        <v>1469601.6240000001</v>
      </c>
    </row>
    <row r="12" spans="2:35" ht="15" thickBot="1">
      <c r="B12" s="41" t="s">
        <v>16</v>
      </c>
      <c r="C12" s="41">
        <v>0.98</v>
      </c>
      <c r="D12" s="42">
        <f>D4*C12/100</f>
        <v>6230.4480000000003</v>
      </c>
      <c r="E12" s="5"/>
      <c r="F12" s="5"/>
      <c r="G12" s="25" t="s">
        <v>7</v>
      </c>
      <c r="H12" s="19"/>
      <c r="I12" s="19"/>
      <c r="J12" s="20">
        <f>J8*5</f>
        <v>443506.17600000009</v>
      </c>
      <c r="K12" s="20">
        <f>(K8-D8-D9)*5+(D8+D9)</f>
        <v>747399.45599999977</v>
      </c>
      <c r="L12" s="20">
        <f>(L8-D8-D9)*5+(D8+D9)</f>
        <v>645571.89599999983</v>
      </c>
      <c r="M12" s="26">
        <f>SUM(J12:K12)</f>
        <v>1190905.6319999998</v>
      </c>
      <c r="N12" s="26">
        <f>J12+L12</f>
        <v>1089078.0719999999</v>
      </c>
      <c r="O12" s="21">
        <f>O8*5</f>
        <v>554382.72000000009</v>
      </c>
      <c r="P12" s="21">
        <f>(P8-D8-D9)*5+(D8+D9)</f>
        <v>747399.45599999977</v>
      </c>
      <c r="Q12" s="21">
        <f>(Q8-D8-D9)*5+(D8+D9)</f>
        <v>645571.89599999983</v>
      </c>
      <c r="R12" s="27">
        <f>SUM(O12:P12)</f>
        <v>1301782.176</v>
      </c>
      <c r="S12" s="27">
        <f>O12+Q12</f>
        <v>1199954.6159999999</v>
      </c>
      <c r="T12" s="22">
        <f>T8*5</f>
        <v>776135.80800000019</v>
      </c>
      <c r="U12" s="22">
        <f>(U8-D8-D9)*5+(D8+D9)</f>
        <v>747399.45599999977</v>
      </c>
      <c r="V12" s="22">
        <f>(V8-D8-D9)*5+(D8+D9)</f>
        <v>645571.89599999983</v>
      </c>
      <c r="W12" s="28">
        <f>SUM(T12:U12)</f>
        <v>1523535.264</v>
      </c>
      <c r="X12" s="28">
        <f>T12+V12</f>
        <v>1421707.7039999999</v>
      </c>
      <c r="Y12" s="23">
        <f>Y8*5</f>
        <v>997888.89600000018</v>
      </c>
      <c r="Z12" s="23">
        <f>(Z8-D8-D9)*5+(D8+D9)</f>
        <v>747399.45599999977</v>
      </c>
      <c r="AA12" s="23">
        <f>(AA8-D8-D9)*5+(D8+D9)</f>
        <v>645571.89599999983</v>
      </c>
      <c r="AB12" s="29">
        <f>SUM(Y12:Z12)</f>
        <v>1745288.352</v>
      </c>
      <c r="AC12" s="29">
        <f>Y12+AA12</f>
        <v>1643460.7919999999</v>
      </c>
      <c r="AD12" s="24">
        <f>AD8*5</f>
        <v>1108765.4400000002</v>
      </c>
      <c r="AE12" s="24">
        <f>(AE8-D8-D9)*5+(D8+D9)</f>
        <v>747399.45599999977</v>
      </c>
      <c r="AF12" s="24">
        <f>(AF8-D8-D9)*5+(D8+D9)</f>
        <v>645571.89599999983</v>
      </c>
      <c r="AG12" s="30">
        <f>SUM(AD12:AE12)</f>
        <v>1856164.8959999999</v>
      </c>
      <c r="AH12" s="30">
        <f>AD12+AF12</f>
        <v>1754337.3360000001</v>
      </c>
    </row>
    <row r="13" spans="2:35" ht="15" thickBot="1">
      <c r="B13" s="43" t="s">
        <v>17</v>
      </c>
      <c r="C13" s="43">
        <v>0.11</v>
      </c>
      <c r="D13" s="44">
        <f>D4*C13/100</f>
        <v>699.33600000000001</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1.73</v>
      </c>
      <c r="D14" s="42">
        <f>D4*C14/100</f>
        <v>10998.648000000001</v>
      </c>
      <c r="E14" s="8"/>
      <c r="F14" s="9"/>
    </row>
    <row r="15" spans="2:35" ht="15.75" thickBot="1">
      <c r="B15" s="43" t="s">
        <v>19</v>
      </c>
      <c r="C15" s="43">
        <v>27.19</v>
      </c>
      <c r="D15" s="44">
        <f>D4*C15/100</f>
        <v>172863.14400000003</v>
      </c>
      <c r="E15" s="8"/>
      <c r="F15" s="9"/>
      <c r="G15" t="s">
        <v>67</v>
      </c>
      <c r="M15" s="32"/>
      <c r="N15" s="32"/>
      <c r="O15" s="32"/>
    </row>
    <row r="16" spans="2:35" ht="15.75" thickBot="1">
      <c r="B16" s="43" t="s">
        <v>20</v>
      </c>
      <c r="C16" s="43">
        <v>5.0199999999999996</v>
      </c>
      <c r="D16" s="44">
        <f>D4*C16/100</f>
        <v>31915.151999999998</v>
      </c>
      <c r="E16" s="8"/>
      <c r="F16" s="9"/>
      <c r="G16" t="s">
        <v>71</v>
      </c>
    </row>
    <row r="17" spans="2:32" ht="15.75" thickBot="1">
      <c r="B17" s="45" t="s">
        <v>21</v>
      </c>
      <c r="C17" s="45">
        <v>0.26</v>
      </c>
      <c r="D17" s="46">
        <f>D4*C17/100</f>
        <v>1652.9760000000001</v>
      </c>
      <c r="E17" s="8"/>
      <c r="F17" s="9"/>
      <c r="G17" t="s">
        <v>84</v>
      </c>
    </row>
    <row r="18" spans="2:32" ht="15.75" thickBot="1">
      <c r="B18" s="45" t="s">
        <v>60</v>
      </c>
      <c r="C18" s="45">
        <v>0</v>
      </c>
      <c r="D18" s="46">
        <f>D4*C18/100</f>
        <v>0</v>
      </c>
      <c r="E18" s="8"/>
      <c r="F18" s="9"/>
      <c r="G18" s="31" t="s">
        <v>68</v>
      </c>
      <c r="H18" s="31"/>
      <c r="I18" s="31"/>
      <c r="J18" s="31"/>
      <c r="AA18" s="37"/>
      <c r="AB18" s="37"/>
      <c r="AC18" s="37"/>
      <c r="AD18" s="37"/>
      <c r="AE18" s="37"/>
      <c r="AF18" s="37"/>
    </row>
    <row r="19" spans="2:32" ht="15.75" thickBot="1">
      <c r="B19" s="45" t="s">
        <v>23</v>
      </c>
      <c r="C19" s="45">
        <v>1.01</v>
      </c>
      <c r="D19" s="46">
        <f>D4*C19/100</f>
        <v>6421.1759999999995</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3.44</v>
      </c>
      <c r="D20" s="46">
        <f>D4*C20/100</f>
        <v>21870.144</v>
      </c>
      <c r="E20" s="8"/>
      <c r="F20" s="9"/>
      <c r="G20" t="s">
        <v>47</v>
      </c>
      <c r="P20" s="37"/>
      <c r="Q20" s="37"/>
      <c r="R20" s="37"/>
      <c r="S20" s="37"/>
      <c r="T20" s="37"/>
      <c r="U20" s="37"/>
      <c r="V20" s="37"/>
      <c r="W20" s="37"/>
      <c r="X20" s="37"/>
      <c r="Y20" s="37"/>
      <c r="Z20" s="37"/>
    </row>
    <row r="21" spans="2:32" ht="15.75" thickBot="1">
      <c r="B21" s="45" t="s">
        <v>25</v>
      </c>
      <c r="C21" s="45">
        <v>0</v>
      </c>
      <c r="D21" s="46">
        <f>D4*C21/100</f>
        <v>0</v>
      </c>
      <c r="E21" s="8"/>
      <c r="F21" s="9"/>
      <c r="G21" t="s">
        <v>70</v>
      </c>
    </row>
    <row r="22" spans="2:32" ht="15" thickBot="1">
      <c r="B22" s="45" t="s">
        <v>26</v>
      </c>
      <c r="C22" s="45">
        <v>3.84</v>
      </c>
      <c r="D22" s="46">
        <f>D4*C22/100</f>
        <v>24413.183999999997</v>
      </c>
      <c r="E22" s="8"/>
      <c r="F22" s="9"/>
    </row>
    <row r="23" spans="2:32" ht="15" thickBot="1">
      <c r="B23" s="41" t="s">
        <v>27</v>
      </c>
      <c r="C23" s="47">
        <v>0.77</v>
      </c>
      <c r="D23" s="42">
        <f>D4*C23/100</f>
        <v>4895.3519999999999</v>
      </c>
      <c r="E23" s="8"/>
      <c r="F23" s="9"/>
    </row>
    <row r="24" spans="2:32" ht="15" thickBot="1">
      <c r="B24" s="43" t="s">
        <v>28</v>
      </c>
      <c r="C24" s="43">
        <v>2.2599999999999998</v>
      </c>
      <c r="D24" s="44">
        <f>D4*C24/100</f>
        <v>14368.175999999999</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0.59</v>
      </c>
      <c r="D27" s="46">
        <f>D4*C27/100</f>
        <v>3750.9839999999995</v>
      </c>
      <c r="E27" s="8"/>
      <c r="F27" s="9"/>
    </row>
    <row r="28" spans="2:32" ht="15" thickBot="1">
      <c r="B28" s="45" t="s">
        <v>32</v>
      </c>
      <c r="C28" s="45">
        <v>0.47</v>
      </c>
      <c r="D28" s="46">
        <f>D4*C28/100</f>
        <v>2988.0720000000001</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0</v>
      </c>
      <c r="D30" s="42">
        <f>D4*C30/100</f>
        <v>0</v>
      </c>
      <c r="E30" s="81"/>
      <c r="F30" s="84"/>
      <c r="G30" s="36"/>
      <c r="H30" s="36"/>
      <c r="I30" s="36"/>
    </row>
    <row r="31" spans="2:32" ht="15" thickBot="1">
      <c r="B31" s="43" t="s">
        <v>35</v>
      </c>
      <c r="C31" s="43">
        <v>0.3</v>
      </c>
      <c r="D31" s="44">
        <f>D4*C31/100</f>
        <v>1907.28</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v>
      </c>
      <c r="D33" s="48">
        <f t="shared" si="0"/>
        <v>635760</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221753.08800000005</v>
      </c>
      <c r="E36" s="85"/>
      <c r="F36" s="36"/>
      <c r="G36" s="36"/>
      <c r="H36" s="36"/>
      <c r="I36" s="36"/>
    </row>
    <row r="37" spans="2:9" ht="15" thickBot="1">
      <c r="B37" s="41" t="s">
        <v>40</v>
      </c>
      <c r="C37" s="41"/>
      <c r="D37" s="42">
        <f>D8+D9+D10+D11+D12+D14+D17+D18+D19+D20+D21+D22+D23+D25+D26+D27+D28+D29+D30</f>
        <v>414006.91199999995</v>
      </c>
      <c r="E37" s="85"/>
      <c r="F37" s="36"/>
      <c r="G37" s="36"/>
      <c r="H37" s="36"/>
      <c r="I37" s="36"/>
    </row>
    <row r="38" spans="2:9" ht="15.75" thickBot="1">
      <c r="B38" s="41" t="s">
        <v>8</v>
      </c>
      <c r="C38" s="41"/>
      <c r="D38" s="48">
        <f>SUM(D36:D37)</f>
        <v>635760</v>
      </c>
      <c r="E38" s="86"/>
      <c r="F38" s="36"/>
      <c r="G38" s="36"/>
      <c r="H38" s="36"/>
      <c r="I38" s="36"/>
    </row>
    <row r="39" spans="2:9" ht="15.75" thickBot="1">
      <c r="B39" s="41"/>
      <c r="C39" s="60"/>
      <c r="D39" s="48"/>
      <c r="E39" s="86"/>
      <c r="F39" s="36"/>
      <c r="G39" s="36"/>
      <c r="H39" s="36"/>
      <c r="I39" s="36"/>
    </row>
    <row r="40" spans="2:9" ht="15.75" thickBot="1">
      <c r="B40" s="41"/>
      <c r="C40" s="103"/>
      <c r="D40" s="48"/>
      <c r="E40" s="86"/>
      <c r="F40" s="36"/>
      <c r="G40" s="36"/>
      <c r="H40" s="36"/>
      <c r="I40" s="36"/>
    </row>
    <row r="41" spans="2:9" ht="15.75" thickBot="1">
      <c r="B41" s="41"/>
      <c r="C41" s="110" t="s">
        <v>64</v>
      </c>
      <c r="D41" s="48" t="s">
        <v>65</v>
      </c>
      <c r="E41" s="86"/>
      <c r="F41" s="87"/>
      <c r="G41" s="36"/>
      <c r="H41" s="36"/>
      <c r="I41" s="36"/>
    </row>
    <row r="42" spans="2:9" ht="21" customHeight="1" thickBot="1">
      <c r="B42" s="58" t="s">
        <v>59</v>
      </c>
      <c r="C42" s="105">
        <f>D42/D33*100</f>
        <v>34.880000000000003</v>
      </c>
      <c r="D42" s="111">
        <f>D13+D15+D16+D24+D31</f>
        <v>221753.08800000005</v>
      </c>
      <c r="E42" s="86"/>
      <c r="F42" s="88"/>
      <c r="G42" s="36"/>
      <c r="H42" s="89"/>
      <c r="I42" s="36"/>
    </row>
    <row r="43" spans="2:9" ht="21" customHeight="1" thickBot="1">
      <c r="B43" s="59" t="s">
        <v>61</v>
      </c>
      <c r="C43" s="112">
        <f>D43/D33*100</f>
        <v>9.61</v>
      </c>
      <c r="D43" s="113">
        <f>D17+D18+D19+D20+D21+D22+D25+D26+D27+D28</f>
        <v>61096.535999999993</v>
      </c>
      <c r="E43" s="86"/>
      <c r="F43" s="88"/>
      <c r="G43" s="36"/>
      <c r="H43" s="89"/>
      <c r="I43" s="36"/>
    </row>
    <row r="44" spans="2:9" ht="15.75" thickBot="1">
      <c r="B44" s="52" t="s">
        <v>62</v>
      </c>
      <c r="C44" s="114">
        <f>D44/D33*100</f>
        <v>55.510000000000005</v>
      </c>
      <c r="D44" s="115">
        <f>D12+D14+D23+D29+D30+D8+D9+D10+D11</f>
        <v>352910.37599999999</v>
      </c>
      <c r="E44" s="86"/>
      <c r="F44" s="88"/>
      <c r="G44" s="36"/>
      <c r="H44" s="89"/>
      <c r="I44" s="36"/>
    </row>
    <row r="45" spans="2:9" ht="15.75" thickTop="1">
      <c r="C45">
        <f t="shared" ref="C45:D45" si="1">SUM(C42:C44)</f>
        <v>100</v>
      </c>
      <c r="D45" s="10">
        <f t="shared" si="1"/>
        <v>635760</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A13" workbookViewId="0">
      <selection activeCell="M38" sqref="M38"/>
    </sheetView>
  </sheetViews>
  <sheetFormatPr defaultRowHeight="14.25"/>
  <cols>
    <col min="2" max="2" width="35" customWidth="1"/>
    <col min="4" max="4" width="11.125" customWidth="1"/>
  </cols>
  <sheetData>
    <row r="2" spans="2:35">
      <c r="B2" t="s">
        <v>153</v>
      </c>
    </row>
    <row r="3" spans="2:35" ht="15.75" thickBot="1">
      <c r="B3" s="31" t="s">
        <v>10</v>
      </c>
      <c r="C3" s="4"/>
    </row>
    <row r="4" spans="2:35" ht="16.5" thickTop="1" thickBot="1">
      <c r="B4" s="38" t="s">
        <v>9</v>
      </c>
      <c r="C4" s="39">
        <v>1</v>
      </c>
      <c r="D4" s="40">
        <v>2684716.51</v>
      </c>
      <c r="E4" s="10"/>
      <c r="F4" s="6"/>
    </row>
    <row r="5" spans="2:35" ht="15" thickBot="1">
      <c r="B5" s="41" t="s">
        <v>12</v>
      </c>
      <c r="C5" s="41"/>
      <c r="D5" s="42"/>
      <c r="E5" s="5"/>
      <c r="F5" s="6"/>
      <c r="G5" t="s">
        <v>154</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1.82</v>
      </c>
      <c r="D8" s="75">
        <f>D4*C8/100</f>
        <v>48861.840482</v>
      </c>
      <c r="E8" s="5"/>
      <c r="F8" s="6"/>
      <c r="G8" s="18"/>
      <c r="H8" s="19">
        <f>D36</f>
        <v>2269927.8092049998</v>
      </c>
      <c r="I8" s="19">
        <f>H8/5</f>
        <v>453985.56184099999</v>
      </c>
      <c r="J8" s="20">
        <f>I8*2</f>
        <v>907971.12368199998</v>
      </c>
      <c r="K8" s="20">
        <f>D37</f>
        <v>414788.70079499995</v>
      </c>
      <c r="L8" s="20">
        <f>(D43/1.5)+D44</f>
        <v>334426.18659566669</v>
      </c>
      <c r="M8" s="26">
        <f>SUM(J8:K8)</f>
        <v>1322759.8244769999</v>
      </c>
      <c r="N8" s="26">
        <f>J8+L8</f>
        <v>1242397.3102776667</v>
      </c>
      <c r="O8" s="21">
        <f>I8*2.5</f>
        <v>1134963.9046024999</v>
      </c>
      <c r="P8" s="21">
        <f>D37</f>
        <v>414788.70079499995</v>
      </c>
      <c r="Q8" s="21">
        <f>(D43/1.5)+D44</f>
        <v>334426.18659566669</v>
      </c>
      <c r="R8" s="27">
        <f>SUM(O8:P8)</f>
        <v>1549752.6053974999</v>
      </c>
      <c r="S8" s="27">
        <f>O8+Q8</f>
        <v>1469390.0911981666</v>
      </c>
      <c r="T8" s="22">
        <f>I8*3.5</f>
        <v>1588949.4664435</v>
      </c>
      <c r="U8" s="22">
        <f>D37</f>
        <v>414788.70079499995</v>
      </c>
      <c r="V8" s="22">
        <f>(D43/1.5)+D44</f>
        <v>334426.18659566669</v>
      </c>
      <c r="W8" s="28">
        <f>SUM(T8:U8)</f>
        <v>2003738.1672385</v>
      </c>
      <c r="X8" s="28">
        <f>T8+V8</f>
        <v>1923375.6530391667</v>
      </c>
      <c r="Y8" s="23">
        <f>I8*4.5</f>
        <v>2042935.0282844999</v>
      </c>
      <c r="Z8" s="23">
        <f>D37</f>
        <v>414788.70079499995</v>
      </c>
      <c r="AA8" s="23">
        <f>(D43/1.5)+D44</f>
        <v>334426.18659566669</v>
      </c>
      <c r="AB8" s="29">
        <f>SUM(Y8:Z8)</f>
        <v>2457723.7290794998</v>
      </c>
      <c r="AC8" s="29">
        <f>Y8+AA8</f>
        <v>2377361.2148801666</v>
      </c>
      <c r="AD8" s="24">
        <f>I8*5</f>
        <v>2269927.8092049998</v>
      </c>
      <c r="AE8" s="24">
        <f>D37</f>
        <v>414788.70079499995</v>
      </c>
      <c r="AF8" s="24">
        <f>(D43/1.5)+D44</f>
        <v>334426.18659566669</v>
      </c>
      <c r="AG8" s="57">
        <f>SUM(AD8:AE8)</f>
        <v>2684716.51</v>
      </c>
      <c r="AH8" s="30">
        <f>AD8+AF8</f>
        <v>2604353.9958006665</v>
      </c>
      <c r="AI8">
        <f>AH8/AG8*100-100</f>
        <v>-2.9933333333333252</v>
      </c>
    </row>
    <row r="9" spans="2:35" ht="15" thickBot="1">
      <c r="B9" s="73" t="s">
        <v>13</v>
      </c>
      <c r="C9" s="73">
        <v>0.05</v>
      </c>
      <c r="D9" s="75">
        <f>D4*C9/100</f>
        <v>1342.3582550000001</v>
      </c>
      <c r="E9" s="5"/>
      <c r="F9" s="6"/>
      <c r="G9" s="25" t="s">
        <v>4</v>
      </c>
      <c r="H9" s="19"/>
      <c r="I9" s="19"/>
      <c r="J9" s="20">
        <f>J8*2</f>
        <v>1815942.247364</v>
      </c>
      <c r="K9" s="20">
        <f>(K8-D8-D9)*2+(D8+D9)</f>
        <v>779373.20285299979</v>
      </c>
      <c r="L9" s="20">
        <f>(L8-D8-D9)*2+(D8+D9)</f>
        <v>618648.17445433326</v>
      </c>
      <c r="M9" s="26">
        <f>SUM(J9:K9)</f>
        <v>2595315.4502169997</v>
      </c>
      <c r="N9" s="26">
        <f>J9+L9</f>
        <v>2434590.4218183332</v>
      </c>
      <c r="O9" s="21">
        <f>O8*2</f>
        <v>2269927.8092049998</v>
      </c>
      <c r="P9" s="21">
        <f>(P8-D8-D9)*2+(D8+D9)</f>
        <v>779373.20285299979</v>
      </c>
      <c r="Q9" s="21">
        <f>(Q8-D8-D9)*2+(D8+D9)</f>
        <v>618648.17445433326</v>
      </c>
      <c r="R9" s="27">
        <f>SUM(O9:P9)</f>
        <v>3049301.0120579996</v>
      </c>
      <c r="S9" s="27">
        <f>O9+Q9</f>
        <v>2888575.9836593331</v>
      </c>
      <c r="T9" s="22">
        <f>T8*2</f>
        <v>3177898.932887</v>
      </c>
      <c r="U9" s="22">
        <f>(U8-D8-D9)*2+(D8+D9)</f>
        <v>779373.20285299979</v>
      </c>
      <c r="V9" s="22">
        <f>(V8-D8-D9)*2+(D8+D9)</f>
        <v>618648.17445433326</v>
      </c>
      <c r="W9" s="28">
        <f>SUM(T9:U9)</f>
        <v>3957272.1357399998</v>
      </c>
      <c r="X9" s="28">
        <f>T9+V9</f>
        <v>3796547.1073413333</v>
      </c>
      <c r="Y9" s="23">
        <f>Y8*2</f>
        <v>4085870.0565689998</v>
      </c>
      <c r="Z9" s="23">
        <f>(Z8-D8-D9)*2+(D8+D9)</f>
        <v>779373.20285299979</v>
      </c>
      <c r="AA9" s="23">
        <f>(AA8-D8-D9)*2+(D8+D9)</f>
        <v>618648.17445433326</v>
      </c>
      <c r="AB9" s="29">
        <f>SUM(Y9:Z9)</f>
        <v>4865243.2594219996</v>
      </c>
      <c r="AC9" s="29">
        <f>Y9+AA9</f>
        <v>4704518.231023333</v>
      </c>
      <c r="AD9" s="24">
        <f>AD8*2</f>
        <v>4539855.6184099996</v>
      </c>
      <c r="AE9" s="24">
        <f>(AE8-D8-D9)*2+(D8+D9)</f>
        <v>779373.20285299979</v>
      </c>
      <c r="AF9" s="24">
        <f>(AF8-D8-D9)*2+(D8+D9)</f>
        <v>618648.17445433326</v>
      </c>
      <c r="AG9" s="30">
        <f>SUM(AD9:AE9)</f>
        <v>5319228.8212629994</v>
      </c>
      <c r="AH9" s="30">
        <f>AD9+AF9</f>
        <v>5158503.7928643329</v>
      </c>
    </row>
    <row r="10" spans="2:35" ht="15" thickBot="1">
      <c r="B10" s="41" t="s">
        <v>14</v>
      </c>
      <c r="C10" s="41">
        <v>0</v>
      </c>
      <c r="D10" s="42">
        <f>D4*C10/100</f>
        <v>0</v>
      </c>
      <c r="E10" s="5"/>
      <c r="F10" s="6"/>
      <c r="G10" s="25" t="s">
        <v>5</v>
      </c>
      <c r="H10" s="19"/>
      <c r="I10" s="19"/>
      <c r="J10" s="20">
        <f>J8*3</f>
        <v>2723913.3710460002</v>
      </c>
      <c r="K10" s="20">
        <f>(K8-D8-D9)*3+(D8+D9)</f>
        <v>1143957.7049109996</v>
      </c>
      <c r="L10" s="20">
        <f>(L8-D8-D9)*3+(D8+D9)</f>
        <v>902870.16231299995</v>
      </c>
      <c r="M10" s="26">
        <f>SUM(J10:K10)</f>
        <v>3867871.0759569998</v>
      </c>
      <c r="N10" s="26">
        <f>J10+L10</f>
        <v>3626783.533359</v>
      </c>
      <c r="O10" s="21">
        <f>O8*3</f>
        <v>3404891.7138075</v>
      </c>
      <c r="P10" s="21">
        <f>(P8-D8-D9)*3+(D8+D9)</f>
        <v>1143957.7049109996</v>
      </c>
      <c r="Q10" s="21">
        <f>(Q8-D8-D9)*3+(D8+D9)</f>
        <v>902870.16231299995</v>
      </c>
      <c r="R10" s="27">
        <f>SUM(O10:P10)</f>
        <v>4548849.4187185001</v>
      </c>
      <c r="S10" s="27">
        <f>O10+Q10</f>
        <v>4307761.8761205003</v>
      </c>
      <c r="T10" s="22">
        <f>T8*3</f>
        <v>4766848.3993305005</v>
      </c>
      <c r="U10" s="22">
        <f>(U8-D8-D9)*3+(D8+D9)</f>
        <v>1143957.7049109996</v>
      </c>
      <c r="V10" s="22">
        <f>(V8-D8-D9)*3+(D8+D9)</f>
        <v>902870.16231299995</v>
      </c>
      <c r="W10" s="28">
        <f>SUM(T10:U10)</f>
        <v>5910806.1042414997</v>
      </c>
      <c r="X10" s="28">
        <f>T10+V10</f>
        <v>5669718.5616435008</v>
      </c>
      <c r="Y10" s="23">
        <f>Y8*3</f>
        <v>6128805.0848535001</v>
      </c>
      <c r="Z10" s="23">
        <f>(Z8-D8-D9)*3+(D8+D9)</f>
        <v>1143957.7049109996</v>
      </c>
      <c r="AA10" s="23">
        <f>(AA8-D8-D9)*3+(D8+D9)</f>
        <v>902870.16231299995</v>
      </c>
      <c r="AB10" s="29">
        <f>SUM(Y10:Z10)</f>
        <v>7272762.7897644993</v>
      </c>
      <c r="AC10" s="29">
        <f>Y10+AA10</f>
        <v>7031675.2471665004</v>
      </c>
      <c r="AD10" s="24">
        <f>AD8*3</f>
        <v>6809783.4276149999</v>
      </c>
      <c r="AE10" s="24">
        <f>(AE8-D8-D9)*3+(D8+D9)</f>
        <v>1143957.7049109996</v>
      </c>
      <c r="AF10" s="24">
        <f>(AF8-D8-D9)*3+(D8+D9)</f>
        <v>902870.16231299995</v>
      </c>
      <c r="AG10" s="30">
        <f>SUM(AD10:AE10)</f>
        <v>7953741.1325259991</v>
      </c>
      <c r="AH10" s="30">
        <f>AD10+AF10</f>
        <v>7712653.5899280002</v>
      </c>
    </row>
    <row r="11" spans="2:35" ht="15" thickBot="1">
      <c r="B11" s="41" t="s">
        <v>15</v>
      </c>
      <c r="C11" s="41">
        <v>0</v>
      </c>
      <c r="D11" s="42">
        <f>D4*C11/100</f>
        <v>0</v>
      </c>
      <c r="E11" s="5"/>
      <c r="F11" s="6"/>
      <c r="G11" s="25" t="s">
        <v>6</v>
      </c>
      <c r="H11" s="19"/>
      <c r="I11" s="19"/>
      <c r="J11" s="20">
        <f>J8*4</f>
        <v>3631884.4947279999</v>
      </c>
      <c r="K11" s="20">
        <f>(K8-D8-D9)*4+(D8+D9)</f>
        <v>1508542.2069689995</v>
      </c>
      <c r="L11" s="20">
        <f>(L8-D8-D9)*4+(D8+D9)</f>
        <v>1187092.1501716664</v>
      </c>
      <c r="M11" s="26">
        <f>SUM(J11:K11)</f>
        <v>5140426.7016969994</v>
      </c>
      <c r="N11" s="26">
        <f>J11+L11</f>
        <v>4818976.6448996663</v>
      </c>
      <c r="O11" s="21">
        <f>O8*4</f>
        <v>4539855.6184099996</v>
      </c>
      <c r="P11" s="21">
        <f>(P8-D8-D9)*4+(D8+D9)</f>
        <v>1508542.2069689995</v>
      </c>
      <c r="Q11" s="21">
        <f>(Q8-D8-D9)*4+(D8+D9)</f>
        <v>1187092.1501716664</v>
      </c>
      <c r="R11" s="27">
        <f>SUM(O11:P11)</f>
        <v>6048397.8253789991</v>
      </c>
      <c r="S11" s="27">
        <f>O11+Q11</f>
        <v>5726947.7685816661</v>
      </c>
      <c r="T11" s="22">
        <f>T8*4</f>
        <v>6355797.8657740001</v>
      </c>
      <c r="U11" s="22">
        <f>(U8-D8-D9)*4+(D8+D9)</f>
        <v>1508542.2069689995</v>
      </c>
      <c r="V11" s="22">
        <f>(V8-D8-D9)*4+(D8+D9)</f>
        <v>1187092.1501716664</v>
      </c>
      <c r="W11" s="28">
        <f>SUM(T11:U11)</f>
        <v>7864340.0727429995</v>
      </c>
      <c r="X11" s="28">
        <f>T11+V11</f>
        <v>7542890.0159456665</v>
      </c>
      <c r="Y11" s="23">
        <f>Y8*4</f>
        <v>8171740.1131379995</v>
      </c>
      <c r="Z11" s="23">
        <f>(Z8-D8-D9)*4+(D8+D9)</f>
        <v>1508542.2069689995</v>
      </c>
      <c r="AA11" s="23">
        <f>(AA8-D8-D9)*4+(D8+D9)</f>
        <v>1187092.1501716664</v>
      </c>
      <c r="AB11" s="29">
        <f>SUM(Y11:Z11)</f>
        <v>9680282.3201069981</v>
      </c>
      <c r="AC11" s="29">
        <f>Y11+AA11</f>
        <v>9358832.263309665</v>
      </c>
      <c r="AD11" s="24">
        <f>AD8*4</f>
        <v>9079711.2368199993</v>
      </c>
      <c r="AE11" s="24">
        <f>(AE8-D8-D9)*4+(D8+D9)</f>
        <v>1508542.2069689995</v>
      </c>
      <c r="AF11" s="24">
        <f>(AF8-D8-D9)*4+(D8+D9)</f>
        <v>1187092.1501716664</v>
      </c>
      <c r="AG11" s="30">
        <f>SUM(AD11:AE11)</f>
        <v>10588253.443788998</v>
      </c>
      <c r="AH11" s="30">
        <f>AD11+AF11</f>
        <v>10266803.386991665</v>
      </c>
    </row>
    <row r="12" spans="2:35" ht="15" thickBot="1">
      <c r="B12" s="41" t="s">
        <v>16</v>
      </c>
      <c r="C12" s="41">
        <v>0.32</v>
      </c>
      <c r="D12" s="42">
        <f>D4*C12/100</f>
        <v>8591.0928320000003</v>
      </c>
      <c r="E12" s="5"/>
      <c r="F12" s="5"/>
      <c r="G12" s="25" t="s">
        <v>7</v>
      </c>
      <c r="H12" s="19"/>
      <c r="I12" s="19"/>
      <c r="J12" s="20">
        <f>J8*5</f>
        <v>4539855.6184099996</v>
      </c>
      <c r="K12" s="20">
        <f>(K8-D8-D9)*5+(D8+D9)</f>
        <v>1873126.7090269993</v>
      </c>
      <c r="L12" s="20">
        <f>(L8-D8-D9)*5+(D8+D9)</f>
        <v>1471314.138030333</v>
      </c>
      <c r="M12" s="26">
        <f>SUM(J12:K12)</f>
        <v>6412982.3274369985</v>
      </c>
      <c r="N12" s="26">
        <f>J12+L12</f>
        <v>6011169.7564403322</v>
      </c>
      <c r="O12" s="21">
        <f>O8*5</f>
        <v>5674819.5230124993</v>
      </c>
      <c r="P12" s="21">
        <f>(P8-D8-D9)*5+(D8+D9)</f>
        <v>1873126.7090269993</v>
      </c>
      <c r="Q12" s="21">
        <f>(Q8-D8-D9)*5+(D8+D9)</f>
        <v>1471314.138030333</v>
      </c>
      <c r="R12" s="27">
        <f>SUM(O12:P12)</f>
        <v>7547946.2320394982</v>
      </c>
      <c r="S12" s="27">
        <f>O12+Q12</f>
        <v>7146133.6610428318</v>
      </c>
      <c r="T12" s="22">
        <f>T8*5</f>
        <v>7944747.3322174996</v>
      </c>
      <c r="U12" s="22">
        <f>(U8-D8-D9)*5+(D8+D9)</f>
        <v>1873126.7090269993</v>
      </c>
      <c r="V12" s="22">
        <f>(V8-D8-D9)*5+(D8+D9)</f>
        <v>1471314.138030333</v>
      </c>
      <c r="W12" s="28">
        <f>SUM(T12:U12)</f>
        <v>9817874.0412444994</v>
      </c>
      <c r="X12" s="28">
        <f>T12+V12</f>
        <v>9416061.4702478331</v>
      </c>
      <c r="Y12" s="23">
        <f>Y8*5</f>
        <v>10214675.141422499</v>
      </c>
      <c r="Z12" s="23">
        <f>(Z8-D8-D9)*5+(D8+D9)</f>
        <v>1873126.7090269993</v>
      </c>
      <c r="AA12" s="23">
        <f>(AA8-D8-D9)*5+(D8+D9)</f>
        <v>1471314.138030333</v>
      </c>
      <c r="AB12" s="29">
        <f>SUM(Y12:Z12)</f>
        <v>12087801.850449499</v>
      </c>
      <c r="AC12" s="29">
        <f>Y12+AA12</f>
        <v>11685989.279452832</v>
      </c>
      <c r="AD12" s="24">
        <f>AD8*5</f>
        <v>11349639.046024999</v>
      </c>
      <c r="AE12" s="24">
        <f>(AE8-D8-D9)*5+(D8+D9)</f>
        <v>1873126.7090269993</v>
      </c>
      <c r="AF12" s="24">
        <f>(AF8-D8-D9)*5+(D8+D9)</f>
        <v>1471314.138030333</v>
      </c>
      <c r="AG12" s="30">
        <f>SUM(AD12:AE12)</f>
        <v>13222765.755051998</v>
      </c>
      <c r="AH12" s="30">
        <f>AD12+AF12</f>
        <v>12820953.184055332</v>
      </c>
    </row>
    <row r="13" spans="2:35" ht="15" thickBot="1">
      <c r="B13" s="43" t="s">
        <v>17</v>
      </c>
      <c r="C13" s="43">
        <v>0.16</v>
      </c>
      <c r="D13" s="44">
        <f>D4*C13/100</f>
        <v>4295.5464160000001</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1.36</v>
      </c>
      <c r="D14" s="42">
        <f>D4*C14/100</f>
        <v>36512.144536</v>
      </c>
      <c r="E14" s="8"/>
      <c r="F14" s="9"/>
    </row>
    <row r="15" spans="2:35" ht="15.75" thickBot="1">
      <c r="B15" s="43" t="s">
        <v>19</v>
      </c>
      <c r="C15" s="43">
        <v>23.47</v>
      </c>
      <c r="D15" s="44">
        <f>D4*C15/100</f>
        <v>630102.96489699988</v>
      </c>
      <c r="E15" s="8"/>
      <c r="F15" s="9"/>
      <c r="G15" t="s">
        <v>67</v>
      </c>
      <c r="M15" s="32"/>
      <c r="N15" s="32"/>
      <c r="O15" s="32"/>
    </row>
    <row r="16" spans="2:35" ht="15.75" thickBot="1">
      <c r="B16" s="43" t="s">
        <v>20</v>
      </c>
      <c r="C16" s="43">
        <v>2.84</v>
      </c>
      <c r="D16" s="44">
        <f>D4*C16/100</f>
        <v>76245.948883999983</v>
      </c>
      <c r="E16" s="8"/>
      <c r="F16" s="9"/>
      <c r="G16" t="s">
        <v>71</v>
      </c>
    </row>
    <row r="17" spans="2:32" ht="15.75" thickBot="1">
      <c r="B17" s="45" t="s">
        <v>21</v>
      </c>
      <c r="C17" s="45">
        <v>0.11</v>
      </c>
      <c r="D17" s="46">
        <f>D4*C17/100</f>
        <v>2953.188161</v>
      </c>
      <c r="E17" s="8"/>
      <c r="F17" s="9"/>
      <c r="G17" t="s">
        <v>84</v>
      </c>
    </row>
    <row r="18" spans="2:32" ht="15.75" thickBot="1">
      <c r="B18" s="45" t="s">
        <v>60</v>
      </c>
      <c r="C18" s="45">
        <v>0</v>
      </c>
      <c r="D18" s="46">
        <f>D4*C18/100</f>
        <v>0</v>
      </c>
      <c r="E18" s="8"/>
      <c r="F18" s="9"/>
      <c r="G18" s="31" t="s">
        <v>68</v>
      </c>
      <c r="H18" s="31"/>
      <c r="I18" s="31"/>
      <c r="J18" s="31"/>
      <c r="AA18" s="37"/>
      <c r="AB18" s="37"/>
      <c r="AC18" s="37"/>
      <c r="AD18" s="37"/>
      <c r="AE18" s="37"/>
      <c r="AF18" s="37"/>
    </row>
    <row r="19" spans="2:32" ht="15.75" thickBot="1">
      <c r="B19" s="45" t="s">
        <v>23</v>
      </c>
      <c r="C19" s="45">
        <v>1.1100000000000001</v>
      </c>
      <c r="D19" s="46">
        <f>D4*C19/100</f>
        <v>29800.353261</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v>
      </c>
      <c r="D20" s="46">
        <f>D4*C20/100</f>
        <v>0</v>
      </c>
      <c r="E20" s="8"/>
      <c r="F20" s="9"/>
      <c r="G20" t="s">
        <v>47</v>
      </c>
      <c r="P20" s="37"/>
      <c r="Q20" s="37"/>
      <c r="R20" s="37"/>
      <c r="S20" s="37"/>
      <c r="T20" s="37"/>
      <c r="U20" s="37"/>
      <c r="V20" s="37"/>
      <c r="W20" s="37"/>
      <c r="X20" s="37"/>
      <c r="Y20" s="37"/>
      <c r="Z20" s="37"/>
    </row>
    <row r="21" spans="2:32" ht="15.75" thickBot="1">
      <c r="B21" s="45" t="s">
        <v>25</v>
      </c>
      <c r="C21" s="45">
        <v>5.58</v>
      </c>
      <c r="D21" s="46">
        <f>D4*C21/100</f>
        <v>149807.181258</v>
      </c>
      <c r="E21" s="8"/>
      <c r="F21" s="9"/>
      <c r="G21" t="s">
        <v>70</v>
      </c>
    </row>
    <row r="22" spans="2:32" ht="15" thickBot="1">
      <c r="B22" s="45" t="s">
        <v>26</v>
      </c>
      <c r="C22" s="45">
        <v>1.83</v>
      </c>
      <c r="D22" s="46">
        <f>D4*C22/100</f>
        <v>49130.312132999999</v>
      </c>
      <c r="E22" s="8"/>
      <c r="F22" s="9"/>
    </row>
    <row r="23" spans="2:32" ht="15" thickBot="1">
      <c r="B23" s="41" t="s">
        <v>27</v>
      </c>
      <c r="C23" s="47">
        <v>2.12</v>
      </c>
      <c r="D23" s="42">
        <f>D4*C23/100</f>
        <v>56915.990011999995</v>
      </c>
      <c r="E23" s="8"/>
      <c r="F23" s="9"/>
    </row>
    <row r="24" spans="2:32" ht="15" thickBot="1">
      <c r="B24" s="43" t="s">
        <v>28</v>
      </c>
      <c r="C24" s="43">
        <v>57.96</v>
      </c>
      <c r="D24" s="44">
        <f>D4*C24/100</f>
        <v>1556061.6891959999</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0.32</v>
      </c>
      <c r="D27" s="46">
        <f>D4*C27/100</f>
        <v>8591.0928320000003</v>
      </c>
      <c r="E27" s="8"/>
      <c r="F27" s="9"/>
    </row>
    <row r="28" spans="2:32" ht="15" thickBot="1">
      <c r="B28" s="45" t="s">
        <v>32</v>
      </c>
      <c r="C28" s="45">
        <v>0.03</v>
      </c>
      <c r="D28" s="46">
        <f>D4*C28/100</f>
        <v>805.41495299999997</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0.8</v>
      </c>
      <c r="D30" s="42">
        <f>D4*C30/100</f>
        <v>21477.732080000002</v>
      </c>
      <c r="E30" s="81"/>
      <c r="F30" s="84"/>
      <c r="G30" s="36"/>
      <c r="H30" s="36"/>
      <c r="I30" s="36"/>
    </row>
    <row r="31" spans="2:32" ht="15" thickBot="1">
      <c r="B31" s="43" t="s">
        <v>35</v>
      </c>
      <c r="C31" s="43">
        <v>0.12</v>
      </c>
      <c r="D31" s="44">
        <f>D4*C31/100</f>
        <v>3221.6598119999999</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99.999999999999986</v>
      </c>
      <c r="D33" s="48">
        <f t="shared" si="0"/>
        <v>2684716.51</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2269927.8092049998</v>
      </c>
      <c r="E36" s="85"/>
      <c r="F36" s="36"/>
      <c r="G36" s="36"/>
      <c r="H36" s="36"/>
      <c r="I36" s="36"/>
    </row>
    <row r="37" spans="2:9" ht="15" thickBot="1">
      <c r="B37" s="41" t="s">
        <v>40</v>
      </c>
      <c r="C37" s="41"/>
      <c r="D37" s="42">
        <f>D8+D9+D10+D11+D12+D14+D17+D18+D19+D20+D21+D22+D23+D25+D26+D27+D28+D29+D30</f>
        <v>414788.70079499995</v>
      </c>
      <c r="E37" s="85"/>
      <c r="F37" s="36"/>
      <c r="G37" s="36"/>
      <c r="H37" s="36"/>
      <c r="I37" s="36"/>
    </row>
    <row r="38" spans="2:9" ht="15.75" thickBot="1">
      <c r="B38" s="41" t="s">
        <v>8</v>
      </c>
      <c r="C38" s="41"/>
      <c r="D38" s="48">
        <f>SUM(D36:D37)</f>
        <v>2684716.51</v>
      </c>
      <c r="E38" s="86"/>
      <c r="F38" s="36"/>
      <c r="G38" s="36"/>
      <c r="H38" s="36"/>
      <c r="I38" s="36"/>
    </row>
    <row r="39" spans="2:9" ht="15.75" thickBot="1">
      <c r="B39" s="41"/>
      <c r="C39" s="60"/>
      <c r="D39" s="48"/>
      <c r="E39" s="86"/>
      <c r="F39" s="36"/>
      <c r="G39" s="36"/>
      <c r="H39" s="36"/>
      <c r="I39" s="36"/>
    </row>
    <row r="40" spans="2:9" ht="15.75" thickBot="1">
      <c r="B40" s="41"/>
      <c r="C40" s="103"/>
      <c r="D40" s="48"/>
      <c r="E40" s="86"/>
      <c r="F40" s="36"/>
      <c r="G40" s="36"/>
      <c r="H40" s="36"/>
      <c r="I40" s="36"/>
    </row>
    <row r="41" spans="2:9" ht="15.75" thickBot="1">
      <c r="B41" s="41"/>
      <c r="C41" s="110" t="s">
        <v>64</v>
      </c>
      <c r="D41" s="48" t="s">
        <v>65</v>
      </c>
      <c r="E41" s="86"/>
      <c r="F41" s="87"/>
      <c r="G41" s="36"/>
      <c r="H41" s="36"/>
      <c r="I41" s="36"/>
    </row>
    <row r="42" spans="2:9" ht="28.5" customHeight="1" thickBot="1">
      <c r="B42" s="58" t="s">
        <v>59</v>
      </c>
      <c r="C42" s="105">
        <f>D42/D33*100</f>
        <v>84.55</v>
      </c>
      <c r="D42" s="111">
        <f>D13+D15+D16+D24+D31</f>
        <v>2269927.8092049998</v>
      </c>
      <c r="E42" s="86"/>
      <c r="F42" s="88"/>
      <c r="G42" s="36"/>
      <c r="H42" s="89"/>
      <c r="I42" s="36"/>
    </row>
    <row r="43" spans="2:9" ht="26.25" customHeight="1" thickBot="1">
      <c r="B43" s="59" t="s">
        <v>61</v>
      </c>
      <c r="C43" s="112">
        <f>D43/D33*100</f>
        <v>8.98</v>
      </c>
      <c r="D43" s="113">
        <f>D17+D18+D19+D20+D21+D22+D25+D26+D27+D28</f>
        <v>241087.542598</v>
      </c>
      <c r="E43" s="86"/>
      <c r="F43" s="88"/>
      <c r="G43" s="36"/>
      <c r="H43" s="89"/>
      <c r="I43" s="36"/>
    </row>
    <row r="44" spans="2:9" ht="15.75" thickBot="1">
      <c r="B44" s="52" t="s">
        <v>62</v>
      </c>
      <c r="C44" s="114">
        <f>D44/D33*100</f>
        <v>6.4700000000000006</v>
      </c>
      <c r="D44" s="115">
        <f>D12+D14+D23+D29+D30+D8+D9+D10+D11</f>
        <v>173701.15819700001</v>
      </c>
      <c r="E44" s="86"/>
      <c r="F44" s="88"/>
      <c r="G44" s="36"/>
      <c r="H44" s="89"/>
      <c r="I44" s="36"/>
    </row>
    <row r="45" spans="2:9" ht="15.75" thickTop="1">
      <c r="C45">
        <f t="shared" ref="C45:D45" si="1">SUM(C42:C44)</f>
        <v>100</v>
      </c>
      <c r="D45" s="10">
        <f t="shared" si="1"/>
        <v>2684716.51</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workbookViewId="0">
      <selection activeCell="I53" sqref="I53"/>
    </sheetView>
  </sheetViews>
  <sheetFormatPr defaultRowHeight="14.25"/>
  <cols>
    <col min="2" max="2" width="39.875" customWidth="1"/>
    <col min="4" max="4" width="12.25" customWidth="1"/>
  </cols>
  <sheetData>
    <row r="2" spans="2:35">
      <c r="B2" t="s">
        <v>155</v>
      </c>
    </row>
    <row r="3" spans="2:35" ht="15.75" thickBot="1">
      <c r="B3" s="31" t="s">
        <v>10</v>
      </c>
      <c r="C3" s="4"/>
    </row>
    <row r="4" spans="2:35" ht="16.5" thickTop="1" thickBot="1">
      <c r="B4" s="38" t="s">
        <v>9</v>
      </c>
      <c r="C4" s="39">
        <v>1</v>
      </c>
      <c r="D4" s="40">
        <v>791902</v>
      </c>
      <c r="E4" s="10"/>
      <c r="F4" s="6"/>
    </row>
    <row r="5" spans="2:35" ht="15" thickBot="1">
      <c r="B5" s="41" t="s">
        <v>12</v>
      </c>
      <c r="C5" s="41"/>
      <c r="D5" s="42"/>
      <c r="E5" s="5"/>
      <c r="F5" s="6"/>
      <c r="G5" t="s">
        <v>156</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28.87</v>
      </c>
      <c r="D8" s="75">
        <f>D4*C8/100</f>
        <v>228622.10740000001</v>
      </c>
      <c r="E8" s="5"/>
      <c r="F8" s="6"/>
      <c r="G8" s="18"/>
      <c r="H8" s="19">
        <f>D36</f>
        <v>384785.18180000002</v>
      </c>
      <c r="I8" s="19">
        <f>H8/5</f>
        <v>76957.036359999998</v>
      </c>
      <c r="J8" s="20">
        <f>I8*2</f>
        <v>153914.07272</v>
      </c>
      <c r="K8" s="20">
        <f>D37</f>
        <v>407116.81820000004</v>
      </c>
      <c r="L8" s="20">
        <f>(D43/1.5)+D44</f>
        <v>361239.29566666664</v>
      </c>
      <c r="M8" s="26">
        <f>SUM(J8:K8)</f>
        <v>561030.89092000003</v>
      </c>
      <c r="N8" s="26">
        <f>J8+L8</f>
        <v>515153.36838666664</v>
      </c>
      <c r="O8" s="21">
        <f>I8*2.5</f>
        <v>192392.59090000001</v>
      </c>
      <c r="P8" s="21">
        <f>D37</f>
        <v>407116.81820000004</v>
      </c>
      <c r="Q8" s="21">
        <f>(D43/1.5)+D44</f>
        <v>361239.29566666664</v>
      </c>
      <c r="R8" s="27">
        <f>SUM(O8:P8)</f>
        <v>599509.40910000005</v>
      </c>
      <c r="S8" s="27">
        <f>O8+Q8</f>
        <v>553631.88656666665</v>
      </c>
      <c r="T8" s="22">
        <f>I8*3.5</f>
        <v>269349.62725999998</v>
      </c>
      <c r="U8" s="22">
        <f>D37</f>
        <v>407116.81820000004</v>
      </c>
      <c r="V8" s="22">
        <f>(D43/1.5)+D44</f>
        <v>361239.29566666664</v>
      </c>
      <c r="W8" s="28">
        <f>SUM(T8:U8)</f>
        <v>676466.44546000008</v>
      </c>
      <c r="X8" s="28">
        <f>T8+V8</f>
        <v>630588.92292666668</v>
      </c>
      <c r="Y8" s="23">
        <f>I8*4.5</f>
        <v>346306.66362000001</v>
      </c>
      <c r="Z8" s="23">
        <f>D37</f>
        <v>407116.81820000004</v>
      </c>
      <c r="AA8" s="23">
        <f>(D43/1.5)+D44</f>
        <v>361239.29566666664</v>
      </c>
      <c r="AB8" s="29">
        <f>SUM(Y8:Z8)</f>
        <v>753423.4818200001</v>
      </c>
      <c r="AC8" s="29">
        <f>Y8+AA8</f>
        <v>707545.95928666671</v>
      </c>
      <c r="AD8" s="24">
        <f>I8*5</f>
        <v>384785.18180000002</v>
      </c>
      <c r="AE8" s="24">
        <f>D37</f>
        <v>407116.81820000004</v>
      </c>
      <c r="AF8" s="24">
        <f>(D43/1.5)+D44</f>
        <v>361239.29566666664</v>
      </c>
      <c r="AG8" s="57">
        <f>SUM(AD8:AE8)</f>
        <v>791902</v>
      </c>
      <c r="AH8" s="30">
        <f>AD8+AF8</f>
        <v>746024.47746666661</v>
      </c>
      <c r="AI8">
        <f>AH8/AG8*100-100</f>
        <v>-5.7933333333333366</v>
      </c>
    </row>
    <row r="9" spans="2:35" ht="15" thickBot="1">
      <c r="B9" s="73" t="s">
        <v>13</v>
      </c>
      <c r="C9" s="73">
        <v>0.04</v>
      </c>
      <c r="D9" s="75">
        <f>D4*C9/100</f>
        <v>316.76080000000002</v>
      </c>
      <c r="E9" s="5"/>
      <c r="F9" s="6"/>
      <c r="G9" s="25" t="s">
        <v>4</v>
      </c>
      <c r="H9" s="19"/>
      <c r="I9" s="19"/>
      <c r="J9" s="20">
        <f>J8*2</f>
        <v>307828.14543999999</v>
      </c>
      <c r="K9" s="20">
        <f>(K8-D8-D9)*2+(D8+D9)</f>
        <v>585294.76820000005</v>
      </c>
      <c r="L9" s="20">
        <f>(L8-D8-D9)*2+(D8+D9)</f>
        <v>493539.72313333326</v>
      </c>
      <c r="M9" s="26">
        <f>SUM(J9:K9)</f>
        <v>893122.91364000004</v>
      </c>
      <c r="N9" s="26">
        <f>J9+L9</f>
        <v>801367.86857333325</v>
      </c>
      <c r="O9" s="21">
        <f>O8*2</f>
        <v>384785.18180000002</v>
      </c>
      <c r="P9" s="21">
        <f>(P8-D8-D9)*2+(D8+D9)</f>
        <v>585294.76820000005</v>
      </c>
      <c r="Q9" s="21">
        <f>(Q8-D8-D9)*2+(D8+D9)</f>
        <v>493539.72313333326</v>
      </c>
      <c r="R9" s="27">
        <f>SUM(O9:P9)</f>
        <v>970079.95000000007</v>
      </c>
      <c r="S9" s="27">
        <f>O9+Q9</f>
        <v>878324.90493333328</v>
      </c>
      <c r="T9" s="22">
        <f>T8*2</f>
        <v>538699.25451999996</v>
      </c>
      <c r="U9" s="22">
        <f>(U8-D8-D9)*2+(D8+D9)</f>
        <v>585294.76820000005</v>
      </c>
      <c r="V9" s="22">
        <f>(V8-D8-D9)*2+(D8+D9)</f>
        <v>493539.72313333326</v>
      </c>
      <c r="W9" s="28">
        <f>SUM(T9:U9)</f>
        <v>1123994.02272</v>
      </c>
      <c r="X9" s="28">
        <f>T9+V9</f>
        <v>1032238.9776533332</v>
      </c>
      <c r="Y9" s="23">
        <f>Y8*2</f>
        <v>692613.32724000001</v>
      </c>
      <c r="Z9" s="23">
        <f>(Z8-D8-D9)*2+(D8+D9)</f>
        <v>585294.76820000005</v>
      </c>
      <c r="AA9" s="23">
        <f>(AA8-D8-D9)*2+(D8+D9)</f>
        <v>493539.72313333326</v>
      </c>
      <c r="AB9" s="29">
        <f>SUM(Y9:Z9)</f>
        <v>1277908.0954400001</v>
      </c>
      <c r="AC9" s="29">
        <f>Y9+AA9</f>
        <v>1186153.0503733333</v>
      </c>
      <c r="AD9" s="24">
        <f>AD8*2</f>
        <v>769570.36360000004</v>
      </c>
      <c r="AE9" s="24">
        <f>(AE8-D8-D9)*2+(D8+D9)</f>
        <v>585294.76820000005</v>
      </c>
      <c r="AF9" s="24">
        <f>(AF8-D8-D9)*2+(D8+D9)</f>
        <v>493539.72313333326</v>
      </c>
      <c r="AG9" s="30">
        <f>SUM(AD9:AE9)</f>
        <v>1354865.1318000001</v>
      </c>
      <c r="AH9" s="30">
        <f>AD9+AF9</f>
        <v>1263110.0867333333</v>
      </c>
    </row>
    <row r="10" spans="2:35" ht="15" thickBot="1">
      <c r="B10" s="41" t="s">
        <v>14</v>
      </c>
      <c r="C10" s="41">
        <v>0</v>
      </c>
      <c r="D10" s="42">
        <f>D4*C10/100</f>
        <v>0</v>
      </c>
      <c r="E10" s="5"/>
      <c r="F10" s="6"/>
      <c r="G10" s="25" t="s">
        <v>5</v>
      </c>
      <c r="H10" s="19"/>
      <c r="I10" s="19"/>
      <c r="J10" s="20">
        <f>J8*3</f>
        <v>461742.21815999999</v>
      </c>
      <c r="K10" s="20">
        <f>(K8-D8-D9)*3+(D8+D9)</f>
        <v>763472.71820000012</v>
      </c>
      <c r="L10" s="20">
        <f>(L8-D8-D9)*3+(D8+D9)</f>
        <v>625840.15059999994</v>
      </c>
      <c r="M10" s="26">
        <f>SUM(J10:K10)</f>
        <v>1225214.9363600002</v>
      </c>
      <c r="N10" s="26">
        <f>J10+L10</f>
        <v>1087582.36876</v>
      </c>
      <c r="O10" s="21">
        <f>O8*3</f>
        <v>577177.77270000009</v>
      </c>
      <c r="P10" s="21">
        <f>(P8-D8-D9)*3+(D8+D9)</f>
        <v>763472.71820000012</v>
      </c>
      <c r="Q10" s="21">
        <f>(Q8-D8-D9)*3+(D8+D9)</f>
        <v>625840.15059999994</v>
      </c>
      <c r="R10" s="27">
        <f>SUM(O10:P10)</f>
        <v>1340650.4909000001</v>
      </c>
      <c r="S10" s="27">
        <f>O10+Q10</f>
        <v>1203017.9232999999</v>
      </c>
      <c r="T10" s="22">
        <f>T8*3</f>
        <v>808048.88177999994</v>
      </c>
      <c r="U10" s="22">
        <f>(U8-D8-D9)*3+(D8+D9)</f>
        <v>763472.71820000012</v>
      </c>
      <c r="V10" s="22">
        <f>(V8-D8-D9)*3+(D8+D9)</f>
        <v>625840.15059999994</v>
      </c>
      <c r="W10" s="28">
        <f>SUM(T10:U10)</f>
        <v>1571521.5999799999</v>
      </c>
      <c r="X10" s="28">
        <f>T10+V10</f>
        <v>1433889.0323799998</v>
      </c>
      <c r="Y10" s="23">
        <f>Y8*3</f>
        <v>1038919.99086</v>
      </c>
      <c r="Z10" s="23">
        <f>(Z8-D8-D9)*3+(D8+D9)</f>
        <v>763472.71820000012</v>
      </c>
      <c r="AA10" s="23">
        <f>(AA8-D8-D9)*3+(D8+D9)</f>
        <v>625840.15059999994</v>
      </c>
      <c r="AB10" s="29">
        <f>SUM(Y10:Z10)</f>
        <v>1802392.7090600003</v>
      </c>
      <c r="AC10" s="29">
        <f>Y10+AA10</f>
        <v>1664760.1414600001</v>
      </c>
      <c r="AD10" s="24">
        <f>AD8*3</f>
        <v>1154355.5454000002</v>
      </c>
      <c r="AE10" s="24">
        <f>(AE8-D8-D9)*3+(D8+D9)</f>
        <v>763472.71820000012</v>
      </c>
      <c r="AF10" s="24">
        <f>(AF8-D8-D9)*3+(D8+D9)</f>
        <v>625840.15059999994</v>
      </c>
      <c r="AG10" s="30">
        <f>SUM(AD10:AE10)</f>
        <v>1917828.2636000002</v>
      </c>
      <c r="AH10" s="30">
        <f>AD10+AF10</f>
        <v>1780195.696</v>
      </c>
    </row>
    <row r="11" spans="2:35" ht="15" thickBot="1">
      <c r="B11" s="41" t="s">
        <v>15</v>
      </c>
      <c r="C11" s="41">
        <v>0</v>
      </c>
      <c r="D11" s="42">
        <f>D4*C11/100</f>
        <v>0</v>
      </c>
      <c r="E11" s="5"/>
      <c r="F11" s="6"/>
      <c r="G11" s="25" t="s">
        <v>6</v>
      </c>
      <c r="H11" s="19"/>
      <c r="I11" s="19"/>
      <c r="J11" s="20">
        <f>J8*4</f>
        <v>615656.29087999999</v>
      </c>
      <c r="K11" s="20">
        <f>(K8-D8-D9)*4+(D8+D9)</f>
        <v>941650.66820000019</v>
      </c>
      <c r="L11" s="20">
        <f>(L8-D8-D9)*4+(D8+D9)</f>
        <v>758140.57806666661</v>
      </c>
      <c r="M11" s="26">
        <f>SUM(J11:K11)</f>
        <v>1557306.9590800002</v>
      </c>
      <c r="N11" s="26">
        <f>J11+L11</f>
        <v>1373796.8689466666</v>
      </c>
      <c r="O11" s="21">
        <f>O8*4</f>
        <v>769570.36360000004</v>
      </c>
      <c r="P11" s="21">
        <f>(P8-D8-D9)*4+(D8+D9)</f>
        <v>941650.66820000019</v>
      </c>
      <c r="Q11" s="21">
        <f>(Q8-D8-D9)*4+(D8+D9)</f>
        <v>758140.57806666661</v>
      </c>
      <c r="R11" s="27">
        <f>SUM(O11:P11)</f>
        <v>1711221.0318000002</v>
      </c>
      <c r="S11" s="27">
        <f>O11+Q11</f>
        <v>1527710.9416666667</v>
      </c>
      <c r="T11" s="22">
        <f>T8*4</f>
        <v>1077398.5090399999</v>
      </c>
      <c r="U11" s="22">
        <f>(U8-D8-D9)*4+(D8+D9)</f>
        <v>941650.66820000019</v>
      </c>
      <c r="V11" s="22">
        <f>(V8-D8-D9)*4+(D8+D9)</f>
        <v>758140.57806666661</v>
      </c>
      <c r="W11" s="28">
        <f>SUM(T11:U11)</f>
        <v>2019049.1772400001</v>
      </c>
      <c r="X11" s="28">
        <f>T11+V11</f>
        <v>1835539.0871066665</v>
      </c>
      <c r="Y11" s="23">
        <f>Y8*4</f>
        <v>1385226.65448</v>
      </c>
      <c r="Z11" s="23">
        <f>(Z8-D8-D9)*4+(D8+D9)</f>
        <v>941650.66820000019</v>
      </c>
      <c r="AA11" s="23">
        <f>(AA8-D8-D9)*4+(D8+D9)</f>
        <v>758140.57806666661</v>
      </c>
      <c r="AB11" s="29">
        <f>SUM(Y11:Z11)</f>
        <v>2326877.3226800002</v>
      </c>
      <c r="AC11" s="29">
        <f>Y11+AA11</f>
        <v>2143367.2325466666</v>
      </c>
      <c r="AD11" s="24">
        <f>AD8*4</f>
        <v>1539140.7272000001</v>
      </c>
      <c r="AE11" s="24">
        <f>(AE8-D8-D9)*4+(D8+D9)</f>
        <v>941650.66820000019</v>
      </c>
      <c r="AF11" s="24">
        <f>(AF8-D8-D9)*4+(D8+D9)</f>
        <v>758140.57806666661</v>
      </c>
      <c r="AG11" s="30">
        <f>SUM(AD11:AE11)</f>
        <v>2480791.3954000003</v>
      </c>
      <c r="AH11" s="30">
        <f>AD11+AF11</f>
        <v>2297281.3052666667</v>
      </c>
    </row>
    <row r="12" spans="2:35" ht="15" thickBot="1">
      <c r="B12" s="41" t="s">
        <v>16</v>
      </c>
      <c r="C12" s="41">
        <v>0.69</v>
      </c>
      <c r="D12" s="42">
        <f>D4*C12/100</f>
        <v>5464.1238000000003</v>
      </c>
      <c r="E12" s="5"/>
      <c r="F12" s="5"/>
      <c r="G12" s="25" t="s">
        <v>7</v>
      </c>
      <c r="H12" s="19"/>
      <c r="I12" s="19"/>
      <c r="J12" s="20">
        <f>J8*5</f>
        <v>769570.36360000004</v>
      </c>
      <c r="K12" s="20">
        <f>(K8-D8-D9)*5+(D8+D9)</f>
        <v>1119828.6182000001</v>
      </c>
      <c r="L12" s="20">
        <f>(L8-D8-D9)*5+(D8+D9)</f>
        <v>890441.00553333329</v>
      </c>
      <c r="M12" s="26">
        <f>SUM(J12:K12)</f>
        <v>1889398.9818000002</v>
      </c>
      <c r="N12" s="26">
        <f>J12+L12</f>
        <v>1660011.3691333332</v>
      </c>
      <c r="O12" s="21">
        <f>O8*5</f>
        <v>961962.95449999999</v>
      </c>
      <c r="P12" s="21">
        <f>(P8-D8-D9)*5+(D8+D9)</f>
        <v>1119828.6182000001</v>
      </c>
      <c r="Q12" s="21">
        <f>(Q8-D8-D9)*5+(D8+D9)</f>
        <v>890441.00553333329</v>
      </c>
      <c r="R12" s="27">
        <f>SUM(O12:P12)</f>
        <v>2081791.5727000001</v>
      </c>
      <c r="S12" s="27">
        <f>O12+Q12</f>
        <v>1852403.9600333334</v>
      </c>
      <c r="T12" s="22">
        <f>T8*5</f>
        <v>1346748.1362999999</v>
      </c>
      <c r="U12" s="22">
        <f>(U8-D8-D9)*5+(D8+D9)</f>
        <v>1119828.6182000001</v>
      </c>
      <c r="V12" s="22">
        <f>(V8-D8-D9)*5+(D8+D9)</f>
        <v>890441.00553333329</v>
      </c>
      <c r="W12" s="28">
        <f>SUM(T12:U12)</f>
        <v>2466576.7544999998</v>
      </c>
      <c r="X12" s="28">
        <f>T12+V12</f>
        <v>2237189.1418333333</v>
      </c>
      <c r="Y12" s="23">
        <f>Y8*5</f>
        <v>1731533.3181</v>
      </c>
      <c r="Z12" s="23">
        <f>(Z8-D8-D9)*5+(D8+D9)</f>
        <v>1119828.6182000001</v>
      </c>
      <c r="AA12" s="23">
        <f>(AA8-D8-D9)*5+(D8+D9)</f>
        <v>890441.00553333329</v>
      </c>
      <c r="AB12" s="29">
        <f>SUM(Y12:Z12)</f>
        <v>2851361.9363000002</v>
      </c>
      <c r="AC12" s="29">
        <f>Y12+AA12</f>
        <v>2621974.3236333332</v>
      </c>
      <c r="AD12" s="24">
        <f>AD8*5</f>
        <v>1923925.909</v>
      </c>
      <c r="AE12" s="24">
        <f>(AE8-D8-D9)*5+(D8+D9)</f>
        <v>1119828.6182000001</v>
      </c>
      <c r="AF12" s="24">
        <f>(AF8-D8-D9)*5+(D8+D9)</f>
        <v>890441.00553333329</v>
      </c>
      <c r="AG12" s="30">
        <f>SUM(AD12:AE12)</f>
        <v>3043754.5272000004</v>
      </c>
      <c r="AH12" s="30">
        <f>AD12+AF12</f>
        <v>2814366.9145333334</v>
      </c>
    </row>
    <row r="13" spans="2:35" ht="15" thickBot="1">
      <c r="B13" s="43" t="s">
        <v>17</v>
      </c>
      <c r="C13" s="43">
        <v>0.65</v>
      </c>
      <c r="D13" s="44">
        <f>D4*C13/100</f>
        <v>5147.3630000000003</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1.63</v>
      </c>
      <c r="D14" s="42">
        <f>D4*C14/100</f>
        <v>12908.0026</v>
      </c>
      <c r="E14" s="8"/>
      <c r="F14" s="9"/>
    </row>
    <row r="15" spans="2:35" ht="15.75" thickBot="1">
      <c r="B15" s="43" t="s">
        <v>19</v>
      </c>
      <c r="C15" s="43">
        <v>39.06</v>
      </c>
      <c r="D15" s="44">
        <f>D4*C15/100</f>
        <v>309316.92119999998</v>
      </c>
      <c r="E15" s="8"/>
      <c r="F15" s="9"/>
      <c r="G15" t="s">
        <v>67</v>
      </c>
      <c r="M15" s="32"/>
      <c r="N15" s="32"/>
      <c r="O15" s="32"/>
    </row>
    <row r="16" spans="2:35" ht="15.75" thickBot="1">
      <c r="B16" s="43" t="s">
        <v>20</v>
      </c>
      <c r="C16" s="43">
        <v>6.7</v>
      </c>
      <c r="D16" s="44">
        <f>D4*C16/100</f>
        <v>53057.434000000001</v>
      </c>
      <c r="E16" s="8"/>
      <c r="F16" s="9"/>
      <c r="G16" t="s">
        <v>71</v>
      </c>
    </row>
    <row r="17" spans="2:32" ht="15.75" thickBot="1">
      <c r="B17" s="45" t="s">
        <v>21</v>
      </c>
      <c r="C17" s="45">
        <v>4.41</v>
      </c>
      <c r="D17" s="46">
        <f>D4*C17/100</f>
        <v>34922.878200000006</v>
      </c>
      <c r="E17" s="8"/>
      <c r="F17" s="9"/>
      <c r="G17" t="s">
        <v>84</v>
      </c>
    </row>
    <row r="18" spans="2:32" ht="15.75" thickBot="1">
      <c r="B18" s="45" t="s">
        <v>60</v>
      </c>
      <c r="C18" s="45">
        <v>0.04</v>
      </c>
      <c r="D18" s="46">
        <f>D4*C18/100</f>
        <v>316.76080000000002</v>
      </c>
      <c r="E18" s="8"/>
      <c r="F18" s="9"/>
      <c r="G18" s="31" t="s">
        <v>68</v>
      </c>
      <c r="H18" s="31"/>
      <c r="I18" s="31"/>
      <c r="J18" s="31"/>
      <c r="AA18" s="37"/>
      <c r="AB18" s="37"/>
      <c r="AC18" s="37"/>
      <c r="AD18" s="37"/>
      <c r="AE18" s="37"/>
      <c r="AF18" s="37"/>
    </row>
    <row r="19" spans="2:32" ht="15.75" thickBot="1">
      <c r="B19" s="45" t="s">
        <v>23</v>
      </c>
      <c r="C19" s="45">
        <v>1.53</v>
      </c>
      <c r="D19" s="46">
        <f>D4*C19/100</f>
        <v>12116.1006</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0.2</v>
      </c>
      <c r="D20" s="46">
        <f>D4*C20/100</f>
        <v>1583.8040000000003</v>
      </c>
      <c r="E20" s="8"/>
      <c r="F20" s="9"/>
      <c r="G20" t="s">
        <v>47</v>
      </c>
      <c r="P20" s="37"/>
      <c r="Q20" s="37"/>
      <c r="R20" s="37"/>
      <c r="S20" s="37"/>
      <c r="T20" s="37"/>
      <c r="U20" s="37"/>
      <c r="V20" s="37"/>
      <c r="W20" s="37"/>
      <c r="X20" s="37"/>
      <c r="Y20" s="37"/>
      <c r="Z20" s="37"/>
    </row>
    <row r="21" spans="2:32" ht="15.75" thickBot="1">
      <c r="B21" s="45" t="s">
        <v>25</v>
      </c>
      <c r="C21" s="45">
        <v>1.35</v>
      </c>
      <c r="D21" s="46">
        <f>D4*C21/100</f>
        <v>10690.677000000001</v>
      </c>
      <c r="E21" s="8"/>
      <c r="F21" s="9"/>
      <c r="G21" t="s">
        <v>70</v>
      </c>
    </row>
    <row r="22" spans="2:32" ht="15" thickBot="1">
      <c r="B22" s="45" t="s">
        <v>26</v>
      </c>
      <c r="C22" s="45">
        <v>9.25</v>
      </c>
      <c r="D22" s="46">
        <f>D4*C22/100</f>
        <v>73250.934999999998</v>
      </c>
      <c r="E22" s="8"/>
      <c r="F22" s="9"/>
    </row>
    <row r="23" spans="2:32" ht="15" thickBot="1">
      <c r="B23" s="41" t="s">
        <v>27</v>
      </c>
      <c r="C23" s="47">
        <v>1.49</v>
      </c>
      <c r="D23" s="42">
        <f>D4*C23/100</f>
        <v>11799.3398</v>
      </c>
      <c r="E23" s="8"/>
      <c r="F23" s="9"/>
    </row>
    <row r="24" spans="2:32" ht="15" thickBot="1">
      <c r="B24" s="43" t="s">
        <v>28</v>
      </c>
      <c r="C24" s="43">
        <v>2.1800000000000002</v>
      </c>
      <c r="D24" s="44">
        <f>D4*C24/100</f>
        <v>17263.463600000003</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v>
      </c>
      <c r="D27" s="46">
        <f>D4*C27/100</f>
        <v>0</v>
      </c>
      <c r="E27" s="8"/>
      <c r="F27" s="9"/>
    </row>
    <row r="28" spans="2:32" ht="15" thickBot="1">
      <c r="B28" s="45" t="s">
        <v>32</v>
      </c>
      <c r="C28" s="45">
        <v>0.6</v>
      </c>
      <c r="D28" s="46">
        <f>D4*C28/100</f>
        <v>4751.4119999999994</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1.31</v>
      </c>
      <c r="D30" s="42">
        <f>D4*C30/100</f>
        <v>10373.9162</v>
      </c>
      <c r="E30" s="81"/>
      <c r="F30" s="84"/>
      <c r="G30" s="36"/>
      <c r="H30" s="36"/>
      <c r="I30" s="36"/>
    </row>
    <row r="31" spans="2:32" ht="15" thickBot="1">
      <c r="B31" s="43" t="s">
        <v>35</v>
      </c>
      <c r="C31" s="43">
        <v>0</v>
      </c>
      <c r="D31" s="44">
        <f>D4*C31/100</f>
        <v>0</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v>
      </c>
      <c r="D33" s="48">
        <f t="shared" si="0"/>
        <v>791902</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384785.18180000002</v>
      </c>
      <c r="E36" s="85"/>
      <c r="F36" s="36"/>
      <c r="G36" s="36"/>
      <c r="H36" s="36"/>
      <c r="I36" s="36"/>
    </row>
    <row r="37" spans="2:9" ht="15" thickBot="1">
      <c r="B37" s="41" t="s">
        <v>40</v>
      </c>
      <c r="C37" s="41"/>
      <c r="D37" s="42">
        <f>D8+D9+D10+D11+D12+D14+D17+D18+D19+D20+D21+D22+D23+D25+D26+D27+D28+D29+D30</f>
        <v>407116.81820000004</v>
      </c>
      <c r="E37" s="85"/>
      <c r="F37" s="36"/>
      <c r="G37" s="36"/>
      <c r="H37" s="36"/>
      <c r="I37" s="36"/>
    </row>
    <row r="38" spans="2:9" ht="15.75" thickBot="1">
      <c r="B38" s="41" t="s">
        <v>8</v>
      </c>
      <c r="C38" s="41"/>
      <c r="D38" s="48">
        <f>SUM(D36:D37)</f>
        <v>791902</v>
      </c>
      <c r="E38" s="86"/>
      <c r="F38" s="36"/>
      <c r="G38" s="36"/>
      <c r="H38" s="36"/>
      <c r="I38" s="36"/>
    </row>
    <row r="39" spans="2:9" ht="15.75" thickBot="1">
      <c r="B39" s="41"/>
      <c r="C39" s="60"/>
      <c r="D39" s="48"/>
      <c r="E39" s="86"/>
      <c r="F39" s="36"/>
      <c r="G39" s="36"/>
      <c r="H39" s="36"/>
      <c r="I39" s="36"/>
    </row>
    <row r="40" spans="2:9" ht="15.75" thickBot="1">
      <c r="B40" s="41"/>
      <c r="C40" s="103"/>
      <c r="D40" s="48"/>
      <c r="E40" s="86"/>
      <c r="F40" s="36"/>
      <c r="G40" s="36"/>
      <c r="H40" s="36"/>
      <c r="I40" s="36"/>
    </row>
    <row r="41" spans="2:9" ht="15.75" thickBot="1">
      <c r="B41" s="41"/>
      <c r="C41" s="110" t="s">
        <v>64</v>
      </c>
      <c r="D41" s="48" t="s">
        <v>65</v>
      </c>
      <c r="E41" s="86"/>
      <c r="F41" s="87"/>
      <c r="G41" s="36"/>
      <c r="H41" s="36"/>
      <c r="I41" s="36"/>
    </row>
    <row r="42" spans="2:9" ht="30" customHeight="1" thickBot="1">
      <c r="B42" s="58" t="s">
        <v>59</v>
      </c>
      <c r="C42" s="105">
        <f>D42/D33*100</f>
        <v>48.59</v>
      </c>
      <c r="D42" s="111">
        <f>D13+D15+D16+D24+D31</f>
        <v>384785.18180000002</v>
      </c>
      <c r="E42" s="86"/>
      <c r="F42" s="88"/>
      <c r="G42" s="36"/>
      <c r="H42" s="89"/>
      <c r="I42" s="36"/>
    </row>
    <row r="43" spans="2:9" ht="19.5" customHeight="1" thickBot="1">
      <c r="B43" s="59" t="s">
        <v>61</v>
      </c>
      <c r="C43" s="112">
        <f>D43/D33*100</f>
        <v>17.380000000000003</v>
      </c>
      <c r="D43" s="113">
        <f>D17+D18+D19+D20+D21+D22+D25+D26+D27+D28</f>
        <v>137632.56760000001</v>
      </c>
      <c r="E43" s="86"/>
      <c r="F43" s="88"/>
      <c r="G43" s="36"/>
      <c r="H43" s="89"/>
      <c r="I43" s="36"/>
    </row>
    <row r="44" spans="2:9" ht="15.75" thickBot="1">
      <c r="B44" s="52" t="s">
        <v>62</v>
      </c>
      <c r="C44" s="114">
        <f>D44/D33*100</f>
        <v>34.029999999999994</v>
      </c>
      <c r="D44" s="115">
        <f>D12+D14+D23+D29+D30+D8+D9+D10+D11</f>
        <v>269484.25059999997</v>
      </c>
      <c r="E44" s="86"/>
      <c r="F44" s="88"/>
      <c r="G44" s="36"/>
      <c r="H44" s="89"/>
      <c r="I44" s="36"/>
    </row>
    <row r="45" spans="2:9" ht="15.75" thickTop="1">
      <c r="C45">
        <f t="shared" ref="C45:D45" si="1">SUM(C42:C44)</f>
        <v>100</v>
      </c>
      <c r="D45" s="10">
        <f t="shared" si="1"/>
        <v>791902</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workbookViewId="0">
      <selection activeCell="L48" sqref="L48"/>
    </sheetView>
  </sheetViews>
  <sheetFormatPr defaultRowHeight="14.25"/>
  <cols>
    <col min="2" max="2" width="39.25" customWidth="1"/>
    <col min="4" max="4" width="11.875" customWidth="1"/>
  </cols>
  <sheetData>
    <row r="2" spans="2:35">
      <c r="B2" t="s">
        <v>157</v>
      </c>
    </row>
    <row r="3" spans="2:35" ht="15.75" thickBot="1">
      <c r="B3" s="31" t="s">
        <v>10</v>
      </c>
      <c r="C3" s="4"/>
    </row>
    <row r="4" spans="2:35" ht="16.5" thickTop="1" thickBot="1">
      <c r="B4" s="38" t="s">
        <v>9</v>
      </c>
      <c r="C4" s="39">
        <v>1</v>
      </c>
      <c r="D4" s="40">
        <v>3795780.77</v>
      </c>
      <c r="E4" s="10"/>
      <c r="F4" s="6"/>
    </row>
    <row r="5" spans="2:35" ht="15" thickBot="1">
      <c r="B5" s="41" t="s">
        <v>12</v>
      </c>
      <c r="C5" s="41"/>
      <c r="D5" s="42"/>
      <c r="E5" s="5"/>
      <c r="F5" s="6"/>
      <c r="G5" t="s">
        <v>158</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9.67</v>
      </c>
      <c r="D8" s="75">
        <f>D4*C8/100</f>
        <v>367052.000459</v>
      </c>
      <c r="E8" s="5"/>
      <c r="F8" s="6"/>
      <c r="G8" s="18"/>
      <c r="H8" s="19">
        <f>D36</f>
        <v>2349588.2966300002</v>
      </c>
      <c r="I8" s="19">
        <f>H8/5</f>
        <v>469917.65932600002</v>
      </c>
      <c r="J8" s="20">
        <f>I8*2</f>
        <v>939835.31865200005</v>
      </c>
      <c r="K8" s="20">
        <f>D37</f>
        <v>1446192.4733699998</v>
      </c>
      <c r="L8" s="20">
        <f>(D43/1.5)+D44</f>
        <v>1214143.7422973334</v>
      </c>
      <c r="M8" s="26">
        <f>SUM(J8:K8)</f>
        <v>2386027.7920220001</v>
      </c>
      <c r="N8" s="26">
        <f>J8+L8</f>
        <v>2153979.0609493335</v>
      </c>
      <c r="O8" s="21">
        <f>I8*2.5</f>
        <v>1174794.1483150001</v>
      </c>
      <c r="P8" s="21">
        <f>D37</f>
        <v>1446192.4733699998</v>
      </c>
      <c r="Q8" s="21">
        <f>(D43/1.5)+D44</f>
        <v>1214143.7422973334</v>
      </c>
      <c r="R8" s="27">
        <f>SUM(O8:P8)</f>
        <v>2620986.6216850001</v>
      </c>
      <c r="S8" s="27">
        <f>O8+Q8</f>
        <v>2388937.8906123335</v>
      </c>
      <c r="T8" s="22">
        <f>I8*3.5</f>
        <v>1644711.807641</v>
      </c>
      <c r="U8" s="22">
        <f>D37</f>
        <v>1446192.4733699998</v>
      </c>
      <c r="V8" s="22">
        <f>(D43/1.5)+D44</f>
        <v>1214143.7422973334</v>
      </c>
      <c r="W8" s="28">
        <f>SUM(T8:U8)</f>
        <v>3090904.2810109998</v>
      </c>
      <c r="X8" s="28">
        <f>T8+V8</f>
        <v>2858855.5499383332</v>
      </c>
      <c r="Y8" s="23">
        <f>I8*4.5</f>
        <v>2114629.4669670002</v>
      </c>
      <c r="Z8" s="23">
        <f>D37</f>
        <v>1446192.4733699998</v>
      </c>
      <c r="AA8" s="23">
        <f>(D43/1.5)+D44</f>
        <v>1214143.7422973334</v>
      </c>
      <c r="AB8" s="29">
        <f>SUM(Y8:Z8)</f>
        <v>3560821.9403369999</v>
      </c>
      <c r="AC8" s="29">
        <f>Y8+AA8</f>
        <v>3328773.2092643334</v>
      </c>
      <c r="AD8" s="24">
        <f>I8*5</f>
        <v>2349588.2966300002</v>
      </c>
      <c r="AE8" s="24">
        <f>D37</f>
        <v>1446192.4733699998</v>
      </c>
      <c r="AF8" s="24">
        <f>(D43/1.5)+D44</f>
        <v>1214143.7422973334</v>
      </c>
      <c r="AG8" s="57">
        <f>SUM(AD8:AE8)</f>
        <v>3795780.77</v>
      </c>
      <c r="AH8" s="30">
        <f>AD8+AF8</f>
        <v>3563732.0389273334</v>
      </c>
      <c r="AI8">
        <f>AH8/AG8*100-100</f>
        <v>-6.1133333333333297</v>
      </c>
    </row>
    <row r="9" spans="2:35" ht="15" thickBot="1">
      <c r="B9" s="73" t="s">
        <v>13</v>
      </c>
      <c r="C9" s="73">
        <v>0.23</v>
      </c>
      <c r="D9" s="75">
        <f>D4*C9/100</f>
        <v>8730.2957709999991</v>
      </c>
      <c r="E9" s="5"/>
      <c r="F9" s="6"/>
      <c r="G9" s="25" t="s">
        <v>4</v>
      </c>
      <c r="H9" s="19"/>
      <c r="I9" s="19"/>
      <c r="J9" s="20">
        <f>J8*2</f>
        <v>1879670.6373040001</v>
      </c>
      <c r="K9" s="20">
        <f>(K8-D8-D9)*2+(D8+D9)</f>
        <v>2516602.6505099996</v>
      </c>
      <c r="L9" s="20">
        <f>(L8-D8-D9)*2+(D8+D9)</f>
        <v>2052505.1883646669</v>
      </c>
      <c r="M9" s="26">
        <f>SUM(J9:K9)</f>
        <v>4396273.2878139997</v>
      </c>
      <c r="N9" s="26">
        <f>J9+L9</f>
        <v>3932175.825668667</v>
      </c>
      <c r="O9" s="21">
        <f>O8*2</f>
        <v>2349588.2966300002</v>
      </c>
      <c r="P9" s="21">
        <f>(P8-D8-D9)*2+(D8+D9)</f>
        <v>2516602.6505099996</v>
      </c>
      <c r="Q9" s="21">
        <f>(Q8-D8-D9)*2+(D8+D9)</f>
        <v>2052505.1883646669</v>
      </c>
      <c r="R9" s="27">
        <f>SUM(O9:P9)</f>
        <v>4866190.9471399998</v>
      </c>
      <c r="S9" s="27">
        <f>O9+Q9</f>
        <v>4402093.4849946667</v>
      </c>
      <c r="T9" s="22">
        <f>T8*2</f>
        <v>3289423.615282</v>
      </c>
      <c r="U9" s="22">
        <f>(U8-D8-D9)*2+(D8+D9)</f>
        <v>2516602.6505099996</v>
      </c>
      <c r="V9" s="22">
        <f>(V8-D8-D9)*2+(D8+D9)</f>
        <v>2052505.1883646669</v>
      </c>
      <c r="W9" s="28">
        <f>SUM(T9:U9)</f>
        <v>5806026.2657919992</v>
      </c>
      <c r="X9" s="28">
        <f>T9+V9</f>
        <v>5341928.8036466669</v>
      </c>
      <c r="Y9" s="23">
        <f>Y8*2</f>
        <v>4229258.9339340003</v>
      </c>
      <c r="Z9" s="23">
        <f>(Z8-D8-D9)*2+(D8+D9)</f>
        <v>2516602.6505099996</v>
      </c>
      <c r="AA9" s="23">
        <f>(AA8-D8-D9)*2+(D8+D9)</f>
        <v>2052505.1883646669</v>
      </c>
      <c r="AB9" s="29">
        <f>SUM(Y9:Z9)</f>
        <v>6745861.5844439995</v>
      </c>
      <c r="AC9" s="29">
        <f>Y9+AA9</f>
        <v>6281764.1222986672</v>
      </c>
      <c r="AD9" s="24">
        <f>AD8*2</f>
        <v>4699176.5932600005</v>
      </c>
      <c r="AE9" s="24">
        <f>(AE8-D8-D9)*2+(D8+D9)</f>
        <v>2516602.6505099996</v>
      </c>
      <c r="AF9" s="24">
        <f>(AF8-D8-D9)*2+(D8+D9)</f>
        <v>2052505.1883646669</v>
      </c>
      <c r="AG9" s="30">
        <f>SUM(AD9:AE9)</f>
        <v>7215779.2437699996</v>
      </c>
      <c r="AH9" s="30">
        <f>AD9+AF9</f>
        <v>6751681.7816246673</v>
      </c>
    </row>
    <row r="10" spans="2:35" ht="15" thickBot="1">
      <c r="B10" s="41" t="s">
        <v>14</v>
      </c>
      <c r="C10" s="41">
        <v>0</v>
      </c>
      <c r="D10" s="42">
        <f>D4*C10/100</f>
        <v>0</v>
      </c>
      <c r="E10" s="5"/>
      <c r="F10" s="6"/>
      <c r="G10" s="25" t="s">
        <v>5</v>
      </c>
      <c r="H10" s="19"/>
      <c r="I10" s="19"/>
      <c r="J10" s="20">
        <f>J8*3</f>
        <v>2819505.9559559999</v>
      </c>
      <c r="K10" s="20">
        <f>(K8-D8-D9)*3+(D8+D9)</f>
        <v>3587012.8276499994</v>
      </c>
      <c r="L10" s="20">
        <f>(L8-D8-D9)*3+(D8+D9)</f>
        <v>2890866.6344320006</v>
      </c>
      <c r="M10" s="26">
        <f>SUM(J10:K10)</f>
        <v>6406518.7836059993</v>
      </c>
      <c r="N10" s="26">
        <f>J10+L10</f>
        <v>5710372.590388</v>
      </c>
      <c r="O10" s="21">
        <f>O8*3</f>
        <v>3524382.4449450001</v>
      </c>
      <c r="P10" s="21">
        <f>(P8-D8-D9)*3+(D8+D9)</f>
        <v>3587012.8276499994</v>
      </c>
      <c r="Q10" s="21">
        <f>(Q8-D8-D9)*3+(D8+D9)</f>
        <v>2890866.6344320006</v>
      </c>
      <c r="R10" s="27">
        <f>SUM(O10:P10)</f>
        <v>7111395.2725949995</v>
      </c>
      <c r="S10" s="27">
        <f>O10+Q10</f>
        <v>6415249.0793770012</v>
      </c>
      <c r="T10" s="22">
        <f>T8*3</f>
        <v>4934135.4229230005</v>
      </c>
      <c r="U10" s="22">
        <f>(U8-D8-D9)*3+(D8+D9)</f>
        <v>3587012.8276499994</v>
      </c>
      <c r="V10" s="22">
        <f>(V8-D8-D9)*3+(D8+D9)</f>
        <v>2890866.6344320006</v>
      </c>
      <c r="W10" s="28">
        <f>SUM(T10:U10)</f>
        <v>8521148.2505729999</v>
      </c>
      <c r="X10" s="28">
        <f>T10+V10</f>
        <v>7825002.0573550016</v>
      </c>
      <c r="Y10" s="23">
        <f>Y8*3</f>
        <v>6343888.4009010009</v>
      </c>
      <c r="Z10" s="23">
        <f>(Z8-D8-D9)*3+(D8+D9)</f>
        <v>3587012.8276499994</v>
      </c>
      <c r="AA10" s="23">
        <f>(AA8-D8-D9)*3+(D8+D9)</f>
        <v>2890866.6344320006</v>
      </c>
      <c r="AB10" s="29">
        <f>SUM(Y10:Z10)</f>
        <v>9930901.2285510004</v>
      </c>
      <c r="AC10" s="29">
        <f>Y10+AA10</f>
        <v>9234755.035333002</v>
      </c>
      <c r="AD10" s="24">
        <f>AD8*3</f>
        <v>7048764.8898900002</v>
      </c>
      <c r="AE10" s="24">
        <f>(AE8-D8-D9)*3+(D8+D9)</f>
        <v>3587012.8276499994</v>
      </c>
      <c r="AF10" s="24">
        <f>(AF8-D8-D9)*3+(D8+D9)</f>
        <v>2890866.6344320006</v>
      </c>
      <c r="AG10" s="30">
        <f>SUM(AD10:AE10)</f>
        <v>10635777.71754</v>
      </c>
      <c r="AH10" s="30">
        <f>AD10+AF10</f>
        <v>9939631.5243220013</v>
      </c>
    </row>
    <row r="11" spans="2:35" ht="15" thickBot="1">
      <c r="B11" s="41" t="s">
        <v>15</v>
      </c>
      <c r="C11" s="41">
        <v>0</v>
      </c>
      <c r="D11" s="42">
        <f>D4*C11/100</f>
        <v>0</v>
      </c>
      <c r="E11" s="5"/>
      <c r="F11" s="6"/>
      <c r="G11" s="25" t="s">
        <v>6</v>
      </c>
      <c r="H11" s="19"/>
      <c r="I11" s="19"/>
      <c r="J11" s="20">
        <f>J8*4</f>
        <v>3759341.2746080002</v>
      </c>
      <c r="K11" s="20">
        <f>(K8-D8-D9)*4+(D8+D9)</f>
        <v>4657423.0047899988</v>
      </c>
      <c r="L11" s="20">
        <f>(L8-D8-D9)*4+(D8+D9)</f>
        <v>3729228.0804993338</v>
      </c>
      <c r="M11" s="26">
        <f>SUM(J11:K11)</f>
        <v>8416764.279397998</v>
      </c>
      <c r="N11" s="26">
        <f>J11+L11</f>
        <v>7488569.3551073335</v>
      </c>
      <c r="O11" s="21">
        <f>O8*4</f>
        <v>4699176.5932600005</v>
      </c>
      <c r="P11" s="21">
        <f>(P8-D8-D9)*4+(D8+D9)</f>
        <v>4657423.0047899988</v>
      </c>
      <c r="Q11" s="21">
        <f>(Q8-D8-D9)*4+(D8+D9)</f>
        <v>3729228.0804993338</v>
      </c>
      <c r="R11" s="27">
        <f>SUM(O11:P11)</f>
        <v>9356599.5980499983</v>
      </c>
      <c r="S11" s="27">
        <f>O11+Q11</f>
        <v>8428404.6737593338</v>
      </c>
      <c r="T11" s="22">
        <f>T8*4</f>
        <v>6578847.2305640001</v>
      </c>
      <c r="U11" s="22">
        <f>(U8-D8-D9)*4+(D8+D9)</f>
        <v>4657423.0047899988</v>
      </c>
      <c r="V11" s="22">
        <f>(V8-D8-D9)*4+(D8+D9)</f>
        <v>3729228.0804993338</v>
      </c>
      <c r="W11" s="28">
        <f>SUM(T11:U11)</f>
        <v>11236270.235353999</v>
      </c>
      <c r="X11" s="28">
        <f>T11+V11</f>
        <v>10308075.311063334</v>
      </c>
      <c r="Y11" s="23">
        <f>Y8*4</f>
        <v>8458517.8678680006</v>
      </c>
      <c r="Z11" s="23">
        <f>(Z8-D8-D9)*4+(D8+D9)</f>
        <v>4657423.0047899988</v>
      </c>
      <c r="AA11" s="23">
        <f>(AA8-D8-D9)*4+(D8+D9)</f>
        <v>3729228.0804993338</v>
      </c>
      <c r="AB11" s="29">
        <f>SUM(Y11:Z11)</f>
        <v>13115940.872657999</v>
      </c>
      <c r="AC11" s="29">
        <f>Y11+AA11</f>
        <v>12187745.948367335</v>
      </c>
      <c r="AD11" s="24">
        <f>AD8*4</f>
        <v>9398353.1865200009</v>
      </c>
      <c r="AE11" s="24">
        <f>(AE8-D8-D9)*4+(D8+D9)</f>
        <v>4657423.0047899988</v>
      </c>
      <c r="AF11" s="24">
        <f>(AF8-D8-D9)*4+(D8+D9)</f>
        <v>3729228.0804993338</v>
      </c>
      <c r="AG11" s="30">
        <f>SUM(AD11:AE11)</f>
        <v>14055776.19131</v>
      </c>
      <c r="AH11" s="30">
        <f>AD11+AF11</f>
        <v>13127581.267019335</v>
      </c>
    </row>
    <row r="12" spans="2:35" ht="15" thickBot="1">
      <c r="B12" s="41" t="s">
        <v>16</v>
      </c>
      <c r="C12" s="41">
        <v>0.75</v>
      </c>
      <c r="D12" s="42">
        <f>D4*C12/100</f>
        <v>28468.355775</v>
      </c>
      <c r="E12" s="5"/>
      <c r="F12" s="5"/>
      <c r="G12" s="25" t="s">
        <v>7</v>
      </c>
      <c r="H12" s="19"/>
      <c r="I12" s="19"/>
      <c r="J12" s="20">
        <f>J8*5</f>
        <v>4699176.5932600005</v>
      </c>
      <c r="K12" s="20">
        <f>(K8-D8-D9)*5+(D8+D9)</f>
        <v>5727833.1819299981</v>
      </c>
      <c r="L12" s="20">
        <f>(L8-D8-D9)*5+(D8+D9)</f>
        <v>4567589.5265666675</v>
      </c>
      <c r="M12" s="26">
        <f>SUM(J12:K12)</f>
        <v>10427009.775189999</v>
      </c>
      <c r="N12" s="26">
        <f>J12+L12</f>
        <v>9266766.119826667</v>
      </c>
      <c r="O12" s="21">
        <f>O8*5</f>
        <v>5873970.7415750008</v>
      </c>
      <c r="P12" s="21">
        <f>(P8-D8-D9)*5+(D8+D9)</f>
        <v>5727833.1819299981</v>
      </c>
      <c r="Q12" s="21">
        <f>(Q8-D8-D9)*5+(D8+D9)</f>
        <v>4567589.5265666675</v>
      </c>
      <c r="R12" s="27">
        <f>SUM(O12:P12)</f>
        <v>11601803.923504999</v>
      </c>
      <c r="S12" s="27">
        <f>O12+Q12</f>
        <v>10441560.268141668</v>
      </c>
      <c r="T12" s="22">
        <f>T8*5</f>
        <v>8223559.0382049996</v>
      </c>
      <c r="U12" s="22">
        <f>(U8-D8-D9)*5+(D8+D9)</f>
        <v>5727833.1819299981</v>
      </c>
      <c r="V12" s="22">
        <f>(V8-D8-D9)*5+(D8+D9)</f>
        <v>4567589.5265666675</v>
      </c>
      <c r="W12" s="28">
        <f>SUM(T12:U12)</f>
        <v>13951392.220134998</v>
      </c>
      <c r="X12" s="28">
        <f>T12+V12</f>
        <v>12791148.564771667</v>
      </c>
      <c r="Y12" s="23">
        <f>Y8*5</f>
        <v>10573147.334835</v>
      </c>
      <c r="Z12" s="23">
        <f>(Z8-D8-D9)*5+(D8+D9)</f>
        <v>5727833.1819299981</v>
      </c>
      <c r="AA12" s="23">
        <f>(AA8-D8-D9)*5+(D8+D9)</f>
        <v>4567589.5265666675</v>
      </c>
      <c r="AB12" s="29">
        <f>SUM(Y12:Z12)</f>
        <v>16300980.516764998</v>
      </c>
      <c r="AC12" s="29">
        <f>Y12+AA12</f>
        <v>15140736.861401668</v>
      </c>
      <c r="AD12" s="24">
        <f>AD8*5</f>
        <v>11747941.483150002</v>
      </c>
      <c r="AE12" s="24">
        <f>(AE8-D8-D9)*5+(D8+D9)</f>
        <v>5727833.1819299981</v>
      </c>
      <c r="AF12" s="24">
        <f>(AF8-D8-D9)*5+(D8+D9)</f>
        <v>4567589.5265666675</v>
      </c>
      <c r="AG12" s="30">
        <f>SUM(AD12:AE12)</f>
        <v>17475774.66508</v>
      </c>
      <c r="AH12" s="30">
        <f>AD12+AF12</f>
        <v>16315531.009716669</v>
      </c>
    </row>
    <row r="13" spans="2:35" ht="15" thickBot="1">
      <c r="B13" s="43" t="s">
        <v>17</v>
      </c>
      <c r="C13" s="43">
        <v>2.17</v>
      </c>
      <c r="D13" s="44">
        <f>D4*C13/100</f>
        <v>82368.442708999995</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4.28</v>
      </c>
      <c r="D14" s="42">
        <f>D4*C14/100</f>
        <v>162459.416956</v>
      </c>
      <c r="E14" s="8"/>
      <c r="F14" s="9"/>
    </row>
    <row r="15" spans="2:35" ht="15.75" thickBot="1">
      <c r="B15" s="43" t="s">
        <v>19</v>
      </c>
      <c r="C15" s="43">
        <v>44.76</v>
      </c>
      <c r="D15" s="44">
        <f>D4*C15/100</f>
        <v>1698991.4726519999</v>
      </c>
      <c r="E15" s="8"/>
      <c r="F15" s="9"/>
      <c r="G15" t="s">
        <v>67</v>
      </c>
      <c r="M15" s="32"/>
      <c r="N15" s="32"/>
      <c r="O15" s="32"/>
    </row>
    <row r="16" spans="2:35" ht="15.75" thickBot="1">
      <c r="B16" s="43" t="s">
        <v>20</v>
      </c>
      <c r="C16" s="43">
        <v>4.01</v>
      </c>
      <c r="D16" s="44">
        <f>D4*C16/100</f>
        <v>152210.808877</v>
      </c>
      <c r="E16" s="8"/>
      <c r="F16" s="9"/>
      <c r="G16" t="s">
        <v>71</v>
      </c>
    </row>
    <row r="17" spans="2:32" ht="15.75" thickBot="1">
      <c r="B17" s="45" t="s">
        <v>21</v>
      </c>
      <c r="C17" s="45">
        <v>0.5</v>
      </c>
      <c r="D17" s="46">
        <f>D4*C17/100</f>
        <v>18978.903849999999</v>
      </c>
      <c r="E17" s="8"/>
      <c r="F17" s="9"/>
      <c r="G17" t="s">
        <v>84</v>
      </c>
    </row>
    <row r="18" spans="2:32" ht="15.75" thickBot="1">
      <c r="B18" s="45" t="s">
        <v>60</v>
      </c>
      <c r="C18" s="45">
        <v>0.01</v>
      </c>
      <c r="D18" s="46">
        <f>D4*C18/100</f>
        <v>379.57807699999995</v>
      </c>
      <c r="E18" s="8"/>
      <c r="F18" s="9"/>
      <c r="G18" s="31" t="s">
        <v>68</v>
      </c>
      <c r="H18" s="31"/>
      <c r="I18" s="31"/>
      <c r="J18" s="31"/>
      <c r="AA18" s="37"/>
      <c r="AB18" s="37"/>
      <c r="AC18" s="37"/>
      <c r="AD18" s="37"/>
      <c r="AE18" s="37"/>
      <c r="AF18" s="37"/>
    </row>
    <row r="19" spans="2:32" ht="15.75" thickBot="1">
      <c r="B19" s="45" t="s">
        <v>23</v>
      </c>
      <c r="C19" s="45">
        <v>2.73</v>
      </c>
      <c r="D19" s="46">
        <f>D4*C19/100</f>
        <v>103624.815021</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0.41</v>
      </c>
      <c r="D20" s="46">
        <f>D4*C20/100</f>
        <v>15562.701157</v>
      </c>
      <c r="E20" s="8"/>
      <c r="F20" s="9"/>
      <c r="G20" t="s">
        <v>47</v>
      </c>
      <c r="P20" s="37"/>
      <c r="Q20" s="37"/>
      <c r="R20" s="37"/>
      <c r="S20" s="37"/>
      <c r="T20" s="37"/>
      <c r="U20" s="37"/>
      <c r="V20" s="37"/>
      <c r="W20" s="37"/>
      <c r="X20" s="37"/>
      <c r="Y20" s="37"/>
      <c r="Z20" s="37"/>
    </row>
    <row r="21" spans="2:32" ht="15.75" thickBot="1">
      <c r="B21" s="45" t="s">
        <v>25</v>
      </c>
      <c r="C21" s="45">
        <v>5.14</v>
      </c>
      <c r="D21" s="46">
        <f>D4*C21/100</f>
        <v>195103.131578</v>
      </c>
      <c r="E21" s="8"/>
      <c r="F21" s="9"/>
      <c r="G21" t="s">
        <v>70</v>
      </c>
    </row>
    <row r="22" spans="2:32" ht="15" thickBot="1">
      <c r="B22" s="45" t="s">
        <v>26</v>
      </c>
      <c r="C22" s="45">
        <v>8.59</v>
      </c>
      <c r="D22" s="46">
        <f>D4*C22/100</f>
        <v>326057.56814300001</v>
      </c>
      <c r="E22" s="8"/>
      <c r="F22" s="9"/>
    </row>
    <row r="23" spans="2:32" ht="15" thickBot="1">
      <c r="B23" s="41" t="s">
        <v>27</v>
      </c>
      <c r="C23" s="47">
        <v>0.69</v>
      </c>
      <c r="D23" s="42">
        <f>D4*C23/100</f>
        <v>26190.887312999996</v>
      </c>
      <c r="E23" s="8"/>
      <c r="F23" s="9"/>
    </row>
    <row r="24" spans="2:32" ht="15" thickBot="1">
      <c r="B24" s="43" t="s">
        <v>28</v>
      </c>
      <c r="C24" s="43">
        <v>10.8</v>
      </c>
      <c r="D24" s="44">
        <f>D4*C24/100</f>
        <v>409944.32315999997</v>
      </c>
      <c r="E24" s="8"/>
      <c r="F24" s="9"/>
    </row>
    <row r="25" spans="2:32" ht="15" thickBot="1">
      <c r="B25" s="45" t="s">
        <v>29</v>
      </c>
      <c r="C25" s="45">
        <v>0</v>
      </c>
      <c r="D25" s="46">
        <f>D4*C25/100</f>
        <v>0</v>
      </c>
      <c r="E25" s="8"/>
      <c r="F25" s="9"/>
    </row>
    <row r="26" spans="2:32" ht="15" thickBot="1">
      <c r="B26" s="45" t="s">
        <v>30</v>
      </c>
      <c r="C26" s="45">
        <v>0.02</v>
      </c>
      <c r="D26" s="46">
        <f>D4*C26/100</f>
        <v>759.1561539999999</v>
      </c>
      <c r="E26" s="8"/>
      <c r="F26" s="9"/>
    </row>
    <row r="27" spans="2:32" ht="15" thickBot="1">
      <c r="B27" s="45" t="s">
        <v>31</v>
      </c>
      <c r="C27" s="45">
        <v>0.09</v>
      </c>
      <c r="D27" s="46">
        <f>D4*C27/100</f>
        <v>3416.2026929999997</v>
      </c>
      <c r="E27" s="8"/>
      <c r="F27" s="9"/>
    </row>
    <row r="28" spans="2:32" ht="15" thickBot="1">
      <c r="B28" s="45" t="s">
        <v>32</v>
      </c>
      <c r="C28" s="45">
        <v>0.85</v>
      </c>
      <c r="D28" s="76">
        <f>D4*C28/100</f>
        <v>32264.136544999998</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4.1399999999999997</v>
      </c>
      <c r="D30" s="42">
        <f>D4*C30/100</f>
        <v>157145.323878</v>
      </c>
      <c r="E30" s="81"/>
      <c r="F30" s="84"/>
      <c r="G30" s="36"/>
      <c r="H30" s="36"/>
      <c r="I30" s="36"/>
    </row>
    <row r="31" spans="2:32" ht="15" thickBot="1">
      <c r="B31" s="43" t="s">
        <v>35</v>
      </c>
      <c r="C31" s="43">
        <v>0.16</v>
      </c>
      <c r="D31" s="44">
        <f>D4*C31/100</f>
        <v>6073.2492319999992</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v>
      </c>
      <c r="D33" s="48">
        <f t="shared" si="0"/>
        <v>3795780.77</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2349588.2966300002</v>
      </c>
      <c r="E36" s="85"/>
      <c r="F36" s="36"/>
      <c r="G36" s="36"/>
      <c r="H36" s="36"/>
      <c r="I36" s="36"/>
    </row>
    <row r="37" spans="2:9" ht="15" thickBot="1">
      <c r="B37" s="41" t="s">
        <v>40</v>
      </c>
      <c r="C37" s="41"/>
      <c r="D37" s="42">
        <f>D8+D9+D10+D11+D12+D14+D17+D18+D19+D20+D21+D22+D23+D25+D26+D27+D28+D29+D30</f>
        <v>1446192.4733699998</v>
      </c>
      <c r="E37" s="85"/>
      <c r="F37" s="36"/>
      <c r="G37" s="36"/>
      <c r="H37" s="36"/>
      <c r="I37" s="36"/>
    </row>
    <row r="38" spans="2:9" ht="15.75" thickBot="1">
      <c r="B38" s="41" t="s">
        <v>8</v>
      </c>
      <c r="C38" s="41"/>
      <c r="D38" s="48">
        <f>SUM(D36:D37)</f>
        <v>3795780.77</v>
      </c>
      <c r="E38" s="86"/>
      <c r="F38" s="36"/>
      <c r="G38" s="36"/>
      <c r="H38" s="36"/>
      <c r="I38" s="36"/>
    </row>
    <row r="39" spans="2:9" ht="15.75" thickBot="1">
      <c r="B39" s="41"/>
      <c r="C39" s="60"/>
      <c r="D39" s="48"/>
      <c r="E39" s="86"/>
      <c r="F39" s="36"/>
      <c r="G39" s="36"/>
      <c r="H39" s="36"/>
      <c r="I39" s="36"/>
    </row>
    <row r="40" spans="2:9" ht="15.75" thickBot="1">
      <c r="B40" s="41"/>
      <c r="C40" s="103"/>
      <c r="D40" s="48"/>
      <c r="E40" s="86"/>
      <c r="F40" s="36"/>
      <c r="G40" s="36"/>
      <c r="H40" s="36"/>
      <c r="I40" s="36"/>
    </row>
    <row r="41" spans="2:9" ht="15.75" thickBot="1">
      <c r="B41" s="41"/>
      <c r="C41" s="110" t="s">
        <v>64</v>
      </c>
      <c r="D41" s="48" t="s">
        <v>65</v>
      </c>
      <c r="E41" s="86"/>
      <c r="F41" s="87"/>
      <c r="G41" s="36"/>
      <c r="H41" s="36"/>
      <c r="I41" s="36"/>
    </row>
    <row r="42" spans="2:9" ht="27.75" customHeight="1" thickBot="1">
      <c r="B42" s="58" t="s">
        <v>59</v>
      </c>
      <c r="C42" s="105">
        <f>D42/D33*100</f>
        <v>61.900000000000013</v>
      </c>
      <c r="D42" s="111">
        <f>D13+D15+D16+D24+D31</f>
        <v>2349588.2966300002</v>
      </c>
      <c r="E42" s="86"/>
      <c r="F42" s="88"/>
      <c r="G42" s="36"/>
      <c r="H42" s="89"/>
      <c r="I42" s="36"/>
    </row>
    <row r="43" spans="2:9" ht="25.5" customHeight="1" thickBot="1">
      <c r="B43" s="59" t="s">
        <v>61</v>
      </c>
      <c r="C43" s="112">
        <f>D43/D33*100</f>
        <v>18.34</v>
      </c>
      <c r="D43" s="113">
        <f>D17+D18+D19+D20+D21+D22+D25+D26+D27+D28</f>
        <v>696146.193218</v>
      </c>
      <c r="E43" s="86"/>
      <c r="F43" s="88"/>
      <c r="G43" s="36"/>
      <c r="H43" s="89"/>
      <c r="I43" s="36"/>
    </row>
    <row r="44" spans="2:9" ht="15.75" thickBot="1">
      <c r="B44" s="52" t="s">
        <v>62</v>
      </c>
      <c r="C44" s="114">
        <f>D44/D33*100</f>
        <v>19.759999999999998</v>
      </c>
      <c r="D44" s="115">
        <f>D12+D14+D23+D29+D30+D8+D9+D10+D11</f>
        <v>750046.28015200002</v>
      </c>
      <c r="E44" s="86"/>
      <c r="F44" s="88"/>
      <c r="G44" s="36"/>
      <c r="H44" s="89"/>
      <c r="I44" s="36"/>
    </row>
    <row r="45" spans="2:9" ht="15.75" thickTop="1">
      <c r="C45">
        <f t="shared" ref="C45:D45" si="1">SUM(C42:C44)</f>
        <v>100</v>
      </c>
      <c r="D45" s="10">
        <f t="shared" si="1"/>
        <v>3795780.77</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4"/>
  <sheetViews>
    <sheetView workbookViewId="0">
      <selection activeCell="K39" sqref="K39"/>
    </sheetView>
  </sheetViews>
  <sheetFormatPr defaultRowHeight="14.25"/>
  <cols>
    <col min="2" max="2" width="39.875" customWidth="1"/>
    <col min="3" max="3" width="7.875" customWidth="1"/>
    <col min="4" max="4" width="13.375" customWidth="1"/>
    <col min="11" max="11" width="8.125" customWidth="1"/>
    <col min="12" max="12" width="7.875" customWidth="1"/>
    <col min="16" max="16" width="7.25" customWidth="1"/>
    <col min="17" max="17" width="7.875" customWidth="1"/>
    <col min="21" max="21" width="8.25" customWidth="1"/>
    <col min="22" max="22" width="7.75" customWidth="1"/>
    <col min="26" max="26" width="8" customWidth="1"/>
    <col min="27" max="27" width="8.375" customWidth="1"/>
    <col min="31" max="31" width="7.75" customWidth="1"/>
    <col min="32" max="32" width="7.875" customWidth="1"/>
  </cols>
  <sheetData>
    <row r="1" spans="2:35">
      <c r="B1" t="s">
        <v>159</v>
      </c>
    </row>
    <row r="2" spans="2:35" ht="15.75" thickBot="1">
      <c r="B2" s="31" t="s">
        <v>10</v>
      </c>
      <c r="C2" s="4"/>
    </row>
    <row r="3" spans="2:35" ht="16.5" thickTop="1" thickBot="1">
      <c r="B3" t="s">
        <v>9</v>
      </c>
      <c r="C3" s="39">
        <v>1</v>
      </c>
      <c r="D3" s="40">
        <v>2815097.87</v>
      </c>
      <c r="E3" s="10"/>
      <c r="F3" s="6"/>
    </row>
    <row r="4" spans="2:35" ht="15.75" thickTop="1" thickBot="1">
      <c r="B4" s="38" t="s">
        <v>12</v>
      </c>
      <c r="C4" s="41"/>
      <c r="D4" s="42"/>
      <c r="E4" s="5"/>
      <c r="G4" t="s">
        <v>160</v>
      </c>
    </row>
    <row r="5" spans="2:35" ht="81.75" thickBot="1">
      <c r="B5" s="41"/>
      <c r="C5" s="41"/>
      <c r="D5" s="42"/>
      <c r="E5" s="5"/>
      <c r="F5" s="6"/>
      <c r="G5" s="12" t="s">
        <v>78</v>
      </c>
      <c r="H5" s="12" t="s">
        <v>43</v>
      </c>
      <c r="I5" s="12" t="s">
        <v>48</v>
      </c>
      <c r="J5" s="13" t="s">
        <v>74</v>
      </c>
      <c r="K5" s="13" t="s">
        <v>44</v>
      </c>
      <c r="L5" s="13" t="s">
        <v>75</v>
      </c>
      <c r="M5" s="13" t="s">
        <v>73</v>
      </c>
      <c r="N5" s="13" t="s">
        <v>76</v>
      </c>
      <c r="O5" s="14" t="s">
        <v>0</v>
      </c>
      <c r="P5" s="14" t="s">
        <v>44</v>
      </c>
      <c r="Q5" s="14" t="s">
        <v>72</v>
      </c>
      <c r="R5" s="14" t="s">
        <v>63</v>
      </c>
      <c r="S5" s="14" t="s">
        <v>76</v>
      </c>
      <c r="T5" s="15" t="s">
        <v>1</v>
      </c>
      <c r="U5" s="15" t="s">
        <v>45</v>
      </c>
      <c r="V5" s="15" t="s">
        <v>72</v>
      </c>
      <c r="W5" s="15" t="s">
        <v>63</v>
      </c>
      <c r="X5" s="15" t="s">
        <v>76</v>
      </c>
      <c r="Y5" s="16" t="s">
        <v>2</v>
      </c>
      <c r="Z5" s="16" t="s">
        <v>44</v>
      </c>
      <c r="AA5" s="16" t="s">
        <v>72</v>
      </c>
      <c r="AB5" s="16" t="s">
        <v>63</v>
      </c>
      <c r="AC5" s="16" t="s">
        <v>76</v>
      </c>
      <c r="AD5" s="17" t="s">
        <v>58</v>
      </c>
      <c r="AE5" s="17" t="s">
        <v>44</v>
      </c>
      <c r="AF5" s="17" t="s">
        <v>72</v>
      </c>
      <c r="AG5" s="17" t="s">
        <v>77</v>
      </c>
      <c r="AH5" s="17" t="s">
        <v>76</v>
      </c>
    </row>
    <row r="6" spans="2:35" ht="45.75" thickBot="1">
      <c r="B6" s="41"/>
      <c r="C6" s="41"/>
      <c r="D6" s="42"/>
      <c r="E6" s="5"/>
      <c r="F6" s="6"/>
      <c r="G6" s="12"/>
      <c r="H6" s="65"/>
      <c r="I6" s="65"/>
      <c r="J6" s="71" t="s">
        <v>82</v>
      </c>
      <c r="K6" s="70" t="s">
        <v>80</v>
      </c>
      <c r="L6" s="70" t="s">
        <v>81</v>
      </c>
      <c r="M6" s="72"/>
      <c r="N6" s="72"/>
      <c r="O6" s="71" t="s">
        <v>82</v>
      </c>
      <c r="P6" s="70" t="s">
        <v>80</v>
      </c>
      <c r="Q6" s="70" t="s">
        <v>81</v>
      </c>
      <c r="R6" s="66"/>
      <c r="S6" s="66"/>
      <c r="T6" s="71" t="s">
        <v>82</v>
      </c>
      <c r="U6" s="70" t="s">
        <v>80</v>
      </c>
      <c r="V6" s="70" t="s">
        <v>81</v>
      </c>
      <c r="W6" s="67"/>
      <c r="X6" s="67"/>
      <c r="Y6" s="71" t="s">
        <v>82</v>
      </c>
      <c r="Z6" s="70" t="s">
        <v>80</v>
      </c>
      <c r="AA6" s="70" t="s">
        <v>81</v>
      </c>
      <c r="AB6" s="68"/>
      <c r="AC6" s="68"/>
      <c r="AD6" s="71" t="s">
        <v>82</v>
      </c>
      <c r="AE6" s="70" t="s">
        <v>80</v>
      </c>
      <c r="AF6" s="70" t="s">
        <v>81</v>
      </c>
      <c r="AG6" s="69"/>
      <c r="AH6" s="69"/>
    </row>
    <row r="7" spans="2:35" ht="15" thickBot="1">
      <c r="B7" s="73" t="s">
        <v>11</v>
      </c>
      <c r="C7" s="73">
        <v>7.32</v>
      </c>
      <c r="D7" s="75">
        <f>D3*C7/100</f>
        <v>206065.16408400002</v>
      </c>
      <c r="E7" s="5"/>
      <c r="F7" s="6"/>
      <c r="G7" s="18"/>
      <c r="H7" s="19">
        <f>D35</f>
        <v>1063684.7301795001</v>
      </c>
      <c r="I7" s="19">
        <f>H7/5</f>
        <v>212736.94603590001</v>
      </c>
      <c r="J7" s="20">
        <f>I7*2</f>
        <v>425473.89207180002</v>
      </c>
      <c r="K7" s="20">
        <f>D36</f>
        <v>1751413.1398205</v>
      </c>
      <c r="L7" s="20">
        <f>(D42/1.5)+D43</f>
        <v>1372688.6397098335</v>
      </c>
      <c r="M7" s="26">
        <f>SUM(J7:K7)</f>
        <v>2176887.0318923001</v>
      </c>
      <c r="N7" s="26">
        <f>J7+L7</f>
        <v>1798162.5317816336</v>
      </c>
      <c r="O7" s="21">
        <f>I7*2.5</f>
        <v>531842.36508975003</v>
      </c>
      <c r="P7" s="21">
        <f>D36</f>
        <v>1751413.1398205</v>
      </c>
      <c r="Q7" s="21">
        <f>(D42/1.5)+D43</f>
        <v>1372688.6397098335</v>
      </c>
      <c r="R7" s="27">
        <f>SUM(O7:P7)</f>
        <v>2283255.5049102502</v>
      </c>
      <c r="S7" s="27">
        <f>O7+Q7</f>
        <v>1904531.0047995835</v>
      </c>
      <c r="T7" s="22">
        <f>I7*3.5</f>
        <v>744579.31112565007</v>
      </c>
      <c r="U7" s="22">
        <f>D36</f>
        <v>1751413.1398205</v>
      </c>
      <c r="V7" s="22">
        <f>(D42/1.5)+D43</f>
        <v>1372688.6397098335</v>
      </c>
      <c r="W7" s="28">
        <f>SUM(T7:U7)</f>
        <v>2495992.4509461503</v>
      </c>
      <c r="X7" s="28">
        <f>T7+V7</f>
        <v>2117267.9508354836</v>
      </c>
      <c r="Y7" s="23">
        <f>I7*4.5</f>
        <v>957316.25716154999</v>
      </c>
      <c r="Z7" s="23">
        <f>D36</f>
        <v>1751413.1398205</v>
      </c>
      <c r="AA7" s="23">
        <f>(D42/1.5)+D43</f>
        <v>1372688.6397098335</v>
      </c>
      <c r="AB7" s="29">
        <f>SUM(Y7:Z7)</f>
        <v>2708729.39698205</v>
      </c>
      <c r="AC7" s="29">
        <f>Y7+AA7</f>
        <v>2330004.8968713833</v>
      </c>
      <c r="AD7" s="24">
        <f>I7*5</f>
        <v>1063684.7301795001</v>
      </c>
      <c r="AE7" s="24">
        <f>D36</f>
        <v>1751413.1398205</v>
      </c>
      <c r="AF7" s="24">
        <f>(D42/1.5)+D43</f>
        <v>1372688.6397098335</v>
      </c>
      <c r="AG7" s="57">
        <f>SUM(AD7:AE7)</f>
        <v>2815097.87</v>
      </c>
      <c r="AH7" s="30">
        <f>AD7+AF7</f>
        <v>2436373.3698893338</v>
      </c>
      <c r="AI7">
        <f>AH7/AG7*100-100</f>
        <v>-13.453333333333319</v>
      </c>
    </row>
    <row r="8" spans="2:35" ht="15" thickBot="1">
      <c r="B8" s="73" t="s">
        <v>13</v>
      </c>
      <c r="C8" s="73">
        <v>5.0000000000000001E-3</v>
      </c>
      <c r="D8" s="75">
        <f>D3*C8/100</f>
        <v>140.75489350000001</v>
      </c>
      <c r="E8" s="5"/>
      <c r="F8" s="6"/>
      <c r="G8" s="25" t="s">
        <v>4</v>
      </c>
      <c r="H8" s="19"/>
      <c r="I8" s="19"/>
      <c r="J8" s="20">
        <f>J7*2</f>
        <v>850947.78414360003</v>
      </c>
      <c r="K8" s="20">
        <f>(K7-D7-D8)*2+(D7+D8)</f>
        <v>3296620.3606635001</v>
      </c>
      <c r="L8" s="20">
        <f>(L7-D7-D8)*2+(D7+D8)</f>
        <v>2539171.3604421671</v>
      </c>
      <c r="M8" s="26">
        <f>SUM(J8:K8)</f>
        <v>4147568.1448071003</v>
      </c>
      <c r="N8" s="26">
        <f>J8+L8</f>
        <v>3390119.1445857673</v>
      </c>
      <c r="O8" s="21">
        <f>O7*2</f>
        <v>1063684.7301795001</v>
      </c>
      <c r="P8" s="21">
        <f>(P7-D7-D8)*2+(D7+D8)</f>
        <v>3296620.3606635001</v>
      </c>
      <c r="Q8" s="21">
        <f>(Q7-D7-D8)*2+(D7+D8)</f>
        <v>2539171.3604421671</v>
      </c>
      <c r="R8" s="27">
        <f>SUM(O8:P8)</f>
        <v>4360305.0908430004</v>
      </c>
      <c r="S8" s="27">
        <f>O8+Q8</f>
        <v>3602856.090621667</v>
      </c>
      <c r="T8" s="22">
        <f>T7*2</f>
        <v>1489158.6222513001</v>
      </c>
      <c r="U8" s="22">
        <f>(U7-D7-D8)*2+(D7+D8)</f>
        <v>3296620.3606635001</v>
      </c>
      <c r="V8" s="22">
        <f>(V7-D7-D8)*2+(D7+D8)</f>
        <v>2539171.3604421671</v>
      </c>
      <c r="W8" s="28">
        <f>SUM(T8:U8)</f>
        <v>4785778.9829147998</v>
      </c>
      <c r="X8" s="28">
        <f>T8+V8</f>
        <v>4028329.9826934673</v>
      </c>
      <c r="Y8" s="23">
        <f>Y7*2</f>
        <v>1914632.5143231</v>
      </c>
      <c r="Z8" s="23">
        <f>(Z7-D7-D8)*2+(D7+D8)</f>
        <v>3296620.3606635001</v>
      </c>
      <c r="AA8" s="23">
        <f>(AA7-D7-D8)*2+(D7+D8)</f>
        <v>2539171.3604421671</v>
      </c>
      <c r="AB8" s="29">
        <f>SUM(Y8:Z8)</f>
        <v>5211252.8749866001</v>
      </c>
      <c r="AC8" s="29">
        <f>Y8+AA8</f>
        <v>4453803.8747652676</v>
      </c>
      <c r="AD8" s="24">
        <f>AD7*2</f>
        <v>2127369.4603590001</v>
      </c>
      <c r="AE8" s="24">
        <f>(AE7-D7-D8)*2+(D7+D8)</f>
        <v>3296620.3606635001</v>
      </c>
      <c r="AF8" s="24">
        <f>(AF7-D7-D8)*2+(D7+D8)</f>
        <v>2539171.3604421671</v>
      </c>
      <c r="AG8" s="30">
        <f>SUM(AD8:AE8)</f>
        <v>5423989.8210225003</v>
      </c>
      <c r="AH8" s="30">
        <f>AD8+AF8</f>
        <v>4666540.8208011668</v>
      </c>
    </row>
    <row r="9" spans="2:35" ht="15" thickBot="1">
      <c r="B9" s="41" t="s">
        <v>14</v>
      </c>
      <c r="C9" s="41">
        <v>0</v>
      </c>
      <c r="D9" s="42">
        <f>D3*C9/100</f>
        <v>0</v>
      </c>
      <c r="E9" s="5"/>
      <c r="F9" s="6"/>
      <c r="G9" s="25" t="s">
        <v>5</v>
      </c>
      <c r="H9" s="19"/>
      <c r="I9" s="19"/>
      <c r="J9" s="20">
        <f>J7*3</f>
        <v>1276421.6762154</v>
      </c>
      <c r="K9" s="20">
        <f>(K7-D7-D8)*3+(D7+D8)</f>
        <v>4841827.5815065</v>
      </c>
      <c r="L9" s="20">
        <f>(L7-D7-D8)*3+(D7+D8)</f>
        <v>3705654.0811745008</v>
      </c>
      <c r="M9" s="26">
        <f>SUM(J9:K9)</f>
        <v>6118249.2577219</v>
      </c>
      <c r="N9" s="26">
        <f>J9+L9</f>
        <v>4982075.7573899012</v>
      </c>
      <c r="O9" s="21">
        <f>O7*3</f>
        <v>1595527.0952692502</v>
      </c>
      <c r="P9" s="21">
        <f>(P7-D7-D8)*3+(D7+D8)</f>
        <v>4841827.5815065</v>
      </c>
      <c r="Q9" s="21">
        <f>(Q7-D7-D8)*3+(D7+D8)</f>
        <v>3705654.0811745008</v>
      </c>
      <c r="R9" s="27">
        <f>SUM(O9:P9)</f>
        <v>6437354.6767757498</v>
      </c>
      <c r="S9" s="27">
        <f>O9+Q9</f>
        <v>5301181.176443751</v>
      </c>
      <c r="T9" s="22">
        <f>T7*3</f>
        <v>2233737.9333769502</v>
      </c>
      <c r="U9" s="22">
        <f>(U7-D7-D8)*3+(D7+D8)</f>
        <v>4841827.5815065</v>
      </c>
      <c r="V9" s="22">
        <f>(V7-D7-D8)*3+(D7+D8)</f>
        <v>3705654.0811745008</v>
      </c>
      <c r="W9" s="28">
        <f>SUM(T9:U9)</f>
        <v>7075565.5148834502</v>
      </c>
      <c r="X9" s="28">
        <f>T9+V9</f>
        <v>5939392.0145514514</v>
      </c>
      <c r="Y9" s="23">
        <f>Y7*3</f>
        <v>2871948.7714846497</v>
      </c>
      <c r="Z9" s="23">
        <f>(Z7-D7-D8)*3+(D7+D8)</f>
        <v>4841827.5815065</v>
      </c>
      <c r="AA9" s="23">
        <f>(AA7-D7-D8)*3+(D7+D8)</f>
        <v>3705654.0811745008</v>
      </c>
      <c r="AB9" s="29">
        <f>SUM(Y9:Z9)</f>
        <v>7713776.3529911498</v>
      </c>
      <c r="AC9" s="29">
        <f>Y9+AA9</f>
        <v>6577602.852659151</v>
      </c>
      <c r="AD9" s="24">
        <f>AD7*3</f>
        <v>3191054.1905385004</v>
      </c>
      <c r="AE9" s="24">
        <f>(AE7-D7-D8)*3+(D7+D8)</f>
        <v>4841827.5815065</v>
      </c>
      <c r="AF9" s="24">
        <f>(AF7-D7-D8)*3+(D7+D8)</f>
        <v>3705654.0811745008</v>
      </c>
      <c r="AG9" s="30">
        <f>SUM(AD9:AE9)</f>
        <v>8032881.7720450005</v>
      </c>
      <c r="AH9" s="30">
        <f>AD9+AF9</f>
        <v>6896708.2717130017</v>
      </c>
    </row>
    <row r="10" spans="2:35" ht="15" thickBot="1">
      <c r="B10" s="41" t="s">
        <v>15</v>
      </c>
      <c r="C10" s="41">
        <v>0</v>
      </c>
      <c r="D10" s="42">
        <f>D3*C10/100</f>
        <v>0</v>
      </c>
      <c r="E10" s="5"/>
      <c r="F10" s="6"/>
      <c r="G10" s="25" t="s">
        <v>6</v>
      </c>
      <c r="H10" s="19"/>
      <c r="I10" s="19"/>
      <c r="J10" s="20">
        <f>J7*4</f>
        <v>1701895.5682872001</v>
      </c>
      <c r="K10" s="20">
        <f>(K7-D7-D8)*4+(D7+D8)</f>
        <v>6387034.8023495004</v>
      </c>
      <c r="L10" s="20">
        <f>(L7-D7-D8)*4+(D7+D8)</f>
        <v>4872136.8019068344</v>
      </c>
      <c r="M10" s="26">
        <f>SUM(J10:K10)</f>
        <v>8088930.3706367007</v>
      </c>
      <c r="N10" s="26">
        <f>J10+L10</f>
        <v>6574032.3701940347</v>
      </c>
      <c r="O10" s="21">
        <f>O7*4</f>
        <v>2127369.4603590001</v>
      </c>
      <c r="P10" s="21">
        <f>(P7-D7-D8)*4+(D7+D8)</f>
        <v>6387034.8023495004</v>
      </c>
      <c r="Q10" s="21">
        <f>(Q7-D7-D8)*4+(D7+D8)</f>
        <v>4872136.8019068344</v>
      </c>
      <c r="R10" s="27">
        <f>SUM(O10:P10)</f>
        <v>8514404.2627085</v>
      </c>
      <c r="S10" s="27">
        <f>O10+Q10</f>
        <v>6999506.262265835</v>
      </c>
      <c r="T10" s="22">
        <f>T7*4</f>
        <v>2978317.2445026003</v>
      </c>
      <c r="U10" s="22">
        <f>(U7-D7-D8)*4+(D7+D8)</f>
        <v>6387034.8023495004</v>
      </c>
      <c r="V10" s="22">
        <f>(V7-D7-D8)*4+(D7+D8)</f>
        <v>4872136.8019068344</v>
      </c>
      <c r="W10" s="28">
        <f>SUM(T10:U10)</f>
        <v>9365352.0468521006</v>
      </c>
      <c r="X10" s="28">
        <f>T10+V10</f>
        <v>7850454.0464094346</v>
      </c>
      <c r="Y10" s="23">
        <f>Y7*4</f>
        <v>3829265.0286462</v>
      </c>
      <c r="Z10" s="23">
        <f>(Z7-D7-D8)*4+(D7+D8)</f>
        <v>6387034.8023495004</v>
      </c>
      <c r="AA10" s="23">
        <f>(AA7-D7-D8)*4+(D7+D8)</f>
        <v>4872136.8019068344</v>
      </c>
      <c r="AB10" s="29">
        <f>SUM(Y10:Z10)</f>
        <v>10216299.830995701</v>
      </c>
      <c r="AC10" s="29">
        <f>Y10+AA10</f>
        <v>8701401.8305530343</v>
      </c>
      <c r="AD10" s="24">
        <f>AD7*4</f>
        <v>4254738.9207180003</v>
      </c>
      <c r="AE10" s="24">
        <f>(AE7-D7-D8)*4+(D7+D8)</f>
        <v>6387034.8023495004</v>
      </c>
      <c r="AF10" s="24">
        <f>(AF7-D7-D8)*4+(D7+D8)</f>
        <v>4872136.8019068344</v>
      </c>
      <c r="AG10" s="30">
        <f>SUM(AD10:AE10)</f>
        <v>10641773.7230675</v>
      </c>
      <c r="AH10" s="30">
        <f>AD10+AF10</f>
        <v>9126875.7226248346</v>
      </c>
    </row>
    <row r="11" spans="2:35" ht="15" thickBot="1">
      <c r="B11" s="41" t="s">
        <v>16</v>
      </c>
      <c r="C11" s="41">
        <v>0.36</v>
      </c>
      <c r="D11" s="42">
        <f>D3*C11/100</f>
        <v>10134.352332</v>
      </c>
      <c r="E11" s="5"/>
      <c r="F11" s="5"/>
      <c r="G11" s="25" t="s">
        <v>7</v>
      </c>
      <c r="H11" s="19"/>
      <c r="I11" s="19"/>
      <c r="J11" s="20">
        <f>J7*5</f>
        <v>2127369.4603590001</v>
      </c>
      <c r="K11" s="20">
        <f>(K7-D7-D8)*5+(D7+D8)</f>
        <v>7932242.0231925007</v>
      </c>
      <c r="L11" s="20">
        <f>(L7-D7-D8)*5+(D7+D8)</f>
        <v>6038619.5226391675</v>
      </c>
      <c r="M11" s="26">
        <f>SUM(J11:K11)</f>
        <v>10059611.4835515</v>
      </c>
      <c r="N11" s="26">
        <f>J11+L11</f>
        <v>8165988.9829981681</v>
      </c>
      <c r="O11" s="21">
        <f>O7*5</f>
        <v>2659211.8254487501</v>
      </c>
      <c r="P11" s="21">
        <f>(P7-D7-D8)*5+(D7+D8)</f>
        <v>7932242.0231925007</v>
      </c>
      <c r="Q11" s="21">
        <f>(Q7-D7-D8)*5+(D7+D8)</f>
        <v>6038619.5226391675</v>
      </c>
      <c r="R11" s="27">
        <f>SUM(O11:P11)</f>
        <v>10591453.84864125</v>
      </c>
      <c r="S11" s="27">
        <f>O11+Q11</f>
        <v>8697831.348087918</v>
      </c>
      <c r="T11" s="22">
        <f>T7*5</f>
        <v>3722896.5556282504</v>
      </c>
      <c r="U11" s="22">
        <f>(U7-D7-D8)*5+(D7+D8)</f>
        <v>7932242.0231925007</v>
      </c>
      <c r="V11" s="22">
        <f>(V7-D7-D8)*5+(D7+D8)</f>
        <v>6038619.5226391675</v>
      </c>
      <c r="W11" s="28">
        <f>SUM(T11:U11)</f>
        <v>11655138.57882075</v>
      </c>
      <c r="X11" s="28">
        <f>T11+V11</f>
        <v>9761516.0782674178</v>
      </c>
      <c r="Y11" s="23">
        <f>Y7*5</f>
        <v>4786581.2858077502</v>
      </c>
      <c r="Z11" s="23">
        <f>(Z7-D7-D8)*5+(D7+D8)</f>
        <v>7932242.0231925007</v>
      </c>
      <c r="AA11" s="23">
        <f>(AA7-D7-D8)*5+(D7+D8)</f>
        <v>6038619.5226391675</v>
      </c>
      <c r="AB11" s="29">
        <f>SUM(Y11:Z11)</f>
        <v>12718823.30900025</v>
      </c>
      <c r="AC11" s="29">
        <f>Y11+AA11</f>
        <v>10825200.808446918</v>
      </c>
      <c r="AD11" s="24">
        <f>AD7*5</f>
        <v>5318423.6508975001</v>
      </c>
      <c r="AE11" s="24">
        <f>(AE7-D7-D8)*5+(D7+D8)</f>
        <v>7932242.0231925007</v>
      </c>
      <c r="AF11" s="24">
        <f>(AF7-D7-D8)*5+(D7+D8)</f>
        <v>6038619.5226391675</v>
      </c>
      <c r="AG11" s="30">
        <f>SUM(AD11:AE11)</f>
        <v>13250665.674090002</v>
      </c>
      <c r="AH11" s="30">
        <f>AD11+AF11</f>
        <v>11357043.173536668</v>
      </c>
    </row>
    <row r="12" spans="2:35" ht="15" thickBot="1">
      <c r="B12" s="43" t="s">
        <v>17</v>
      </c>
      <c r="C12" s="43">
        <v>0.39</v>
      </c>
      <c r="D12" s="44">
        <f>D3*C12/100</f>
        <v>10978.881693000001</v>
      </c>
      <c r="E12" s="8"/>
      <c r="F12" s="9"/>
      <c r="G12" s="25"/>
      <c r="H12" s="19"/>
      <c r="I12" s="19"/>
      <c r="J12" s="20"/>
      <c r="K12" s="20"/>
      <c r="L12" s="20"/>
      <c r="M12" s="26"/>
      <c r="N12" s="26"/>
      <c r="O12" s="21"/>
      <c r="P12" s="21"/>
      <c r="Q12" s="21"/>
      <c r="R12" s="27"/>
      <c r="S12" s="27"/>
      <c r="T12" s="22"/>
      <c r="U12" s="22"/>
      <c r="V12" s="22"/>
      <c r="W12" s="28"/>
      <c r="X12" s="28"/>
      <c r="Y12" s="23"/>
      <c r="Z12" s="23"/>
      <c r="AA12" s="23"/>
      <c r="AB12" s="29"/>
      <c r="AC12" s="29"/>
      <c r="AD12" s="24"/>
      <c r="AE12" s="24"/>
      <c r="AF12" s="24"/>
      <c r="AG12" s="30"/>
      <c r="AH12" s="30"/>
    </row>
    <row r="13" spans="2:35" ht="15" thickBot="1">
      <c r="B13" s="41" t="s">
        <v>18</v>
      </c>
      <c r="C13" s="41">
        <v>2.0249999999999999</v>
      </c>
      <c r="D13" s="42">
        <f>D3*C13/100</f>
        <v>57005.731867500006</v>
      </c>
      <c r="E13" s="8"/>
      <c r="F13" s="9"/>
    </row>
    <row r="14" spans="2:35" ht="15.75" thickBot="1">
      <c r="B14" s="43" t="s">
        <v>19</v>
      </c>
      <c r="C14" s="43">
        <v>34.6</v>
      </c>
      <c r="D14" s="44">
        <f>D3*C14/100</f>
        <v>974023.86302000005</v>
      </c>
      <c r="E14" s="8"/>
      <c r="F14" s="9"/>
      <c r="G14" t="s">
        <v>67</v>
      </c>
      <c r="M14" s="32"/>
      <c r="N14" s="32"/>
      <c r="O14" s="32"/>
    </row>
    <row r="15" spans="2:35" ht="15.75" thickBot="1">
      <c r="B15" s="43" t="s">
        <v>20</v>
      </c>
      <c r="C15" s="43">
        <v>1.1299999999999999</v>
      </c>
      <c r="D15" s="44">
        <f>D3*C15/100</f>
        <v>31810.605930999998</v>
      </c>
      <c r="E15" s="8"/>
      <c r="F15" s="9"/>
      <c r="G15" t="s">
        <v>71</v>
      </c>
    </row>
    <row r="16" spans="2:35" ht="15.75" thickBot="1">
      <c r="B16" s="45" t="s">
        <v>21</v>
      </c>
      <c r="C16" s="45">
        <v>0.02</v>
      </c>
      <c r="D16" s="46">
        <f>D3*C16/100</f>
        <v>563.01957400000003</v>
      </c>
      <c r="E16" s="8"/>
      <c r="F16" s="9"/>
      <c r="G16" t="s">
        <v>83</v>
      </c>
    </row>
    <row r="17" spans="2:32" ht="15.75" thickBot="1">
      <c r="B17" s="45" t="s">
        <v>22</v>
      </c>
      <c r="C17" s="45">
        <v>0</v>
      </c>
      <c r="D17" s="46">
        <f>D3*C17/100</f>
        <v>0</v>
      </c>
      <c r="E17" s="8"/>
      <c r="F17" s="9"/>
      <c r="G17" s="31" t="s">
        <v>68</v>
      </c>
      <c r="H17" s="31"/>
      <c r="I17" s="31"/>
      <c r="J17" s="31"/>
      <c r="AA17" s="37"/>
      <c r="AB17" s="37"/>
      <c r="AC17" s="37"/>
      <c r="AD17" s="37"/>
      <c r="AE17" s="37"/>
      <c r="AF17" s="37"/>
    </row>
    <row r="18" spans="2:32" ht="15.75" thickBot="1">
      <c r="B18" s="45" t="s">
        <v>23</v>
      </c>
      <c r="C18" s="45">
        <v>2.14</v>
      </c>
      <c r="D18" s="46">
        <f>D3*C18/100</f>
        <v>60243.094418000001</v>
      </c>
      <c r="E18" s="8"/>
      <c r="F18" s="9"/>
      <c r="G18" s="37" t="s">
        <v>69</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2:32" ht="15" thickBot="1">
      <c r="B19" s="45" t="s">
        <v>24</v>
      </c>
      <c r="C19" s="45">
        <v>0</v>
      </c>
      <c r="D19" s="46">
        <f>D3*C19/100</f>
        <v>0</v>
      </c>
      <c r="E19" s="8"/>
      <c r="F19" s="9"/>
      <c r="G19" t="s">
        <v>47</v>
      </c>
      <c r="P19" s="37"/>
      <c r="Q19" s="37"/>
      <c r="R19" s="37"/>
      <c r="S19" s="37"/>
      <c r="T19" s="37"/>
      <c r="U19" s="37"/>
      <c r="V19" s="37"/>
      <c r="W19" s="37"/>
      <c r="X19" s="37"/>
      <c r="Y19" s="37"/>
      <c r="Z19" s="37"/>
    </row>
    <row r="20" spans="2:32" ht="15.75" thickBot="1">
      <c r="B20" s="45" t="s">
        <v>25</v>
      </c>
      <c r="C20" s="45">
        <v>11.99</v>
      </c>
      <c r="D20" s="46">
        <f>D3*C20/100</f>
        <v>337530.23461300001</v>
      </c>
      <c r="E20" s="8"/>
      <c r="F20" s="9"/>
      <c r="G20" t="s">
        <v>70</v>
      </c>
    </row>
    <row r="21" spans="2:32" ht="15" thickBot="1">
      <c r="B21" s="45" t="s">
        <v>26</v>
      </c>
      <c r="C21" s="45">
        <v>25.86</v>
      </c>
      <c r="D21" s="46">
        <f>D3*C21/100</f>
        <v>727984.309182</v>
      </c>
      <c r="E21" s="8"/>
      <c r="F21" s="9"/>
    </row>
    <row r="22" spans="2:32" ht="15" thickBot="1">
      <c r="B22" s="64" t="s">
        <v>27</v>
      </c>
      <c r="C22" s="47">
        <v>0.47</v>
      </c>
      <c r="D22" s="42">
        <f>D3*C22/100</f>
        <v>13230.959989000001</v>
      </c>
      <c r="E22" s="8"/>
      <c r="F22" s="9"/>
    </row>
    <row r="23" spans="2:32" ht="15" thickBot="1">
      <c r="B23" s="43" t="s">
        <v>28</v>
      </c>
      <c r="C23" s="43">
        <v>1.605</v>
      </c>
      <c r="D23" s="44">
        <f>D3*C23/100</f>
        <v>45182.320813500002</v>
      </c>
      <c r="E23" s="8"/>
      <c r="F23" s="9"/>
    </row>
    <row r="24" spans="2:32" ht="15" thickBot="1">
      <c r="B24" s="45" t="s">
        <v>29</v>
      </c>
      <c r="C24" s="45">
        <v>0</v>
      </c>
      <c r="D24" s="46">
        <f>D3*C24/100</f>
        <v>0</v>
      </c>
      <c r="E24" s="8"/>
      <c r="F24" s="9"/>
    </row>
    <row r="25" spans="2:32" ht="15" thickBot="1">
      <c r="B25" s="45" t="s">
        <v>30</v>
      </c>
      <c r="C25" s="45">
        <v>0</v>
      </c>
      <c r="D25" s="46">
        <f>D3*C25/100</f>
        <v>0</v>
      </c>
      <c r="E25" s="8"/>
      <c r="F25" s="9"/>
    </row>
    <row r="26" spans="2:32" ht="15" thickBot="1">
      <c r="B26" s="45" t="s">
        <v>31</v>
      </c>
      <c r="C26" s="45">
        <v>7.0000000000000007E-2</v>
      </c>
      <c r="D26" s="46">
        <f>D3*C26/100</f>
        <v>1970.5685090000002</v>
      </c>
      <c r="E26" s="8"/>
      <c r="F26" s="9"/>
    </row>
    <row r="27" spans="2:32" ht="15" thickBot="1">
      <c r="B27" s="45" t="s">
        <v>32</v>
      </c>
      <c r="C27" s="45">
        <v>0.28000000000000003</v>
      </c>
      <c r="D27" s="46">
        <f>D3*C27/100</f>
        <v>7882.2740360000007</v>
      </c>
      <c r="E27" s="8"/>
      <c r="F27" s="9"/>
    </row>
    <row r="28" spans="2:32" ht="15" thickBot="1">
      <c r="B28" s="41" t="s">
        <v>33</v>
      </c>
      <c r="C28" s="47">
        <v>0</v>
      </c>
      <c r="D28" s="42">
        <f>D3*C28/100</f>
        <v>0</v>
      </c>
      <c r="E28" s="8"/>
      <c r="F28" s="9"/>
    </row>
    <row r="29" spans="2:32" ht="15" thickBot="1">
      <c r="B29" s="41" t="s">
        <v>34</v>
      </c>
      <c r="C29" s="47">
        <v>11.675000000000001</v>
      </c>
      <c r="D29" s="42">
        <f>D3*C29/100</f>
        <v>328662.67632250005</v>
      </c>
      <c r="E29" s="8"/>
      <c r="F29" s="9"/>
    </row>
    <row r="30" spans="2:32" ht="15" thickBot="1">
      <c r="B30" s="43" t="s">
        <v>35</v>
      </c>
      <c r="C30" s="43">
        <v>0.06</v>
      </c>
      <c r="D30" s="44">
        <f>D3*C30/100</f>
        <v>1689.0587220000002</v>
      </c>
      <c r="E30" s="8"/>
      <c r="F30" s="9"/>
    </row>
    <row r="31" spans="2:32" ht="15" thickBot="1">
      <c r="B31" s="47"/>
      <c r="C31" s="41"/>
      <c r="D31" s="42"/>
      <c r="E31" s="5"/>
      <c r="F31" s="9"/>
    </row>
    <row r="32" spans="2:32" ht="15.75" thickBot="1">
      <c r="B32" s="41" t="s">
        <v>8</v>
      </c>
      <c r="C32" s="41">
        <f t="shared" ref="C32:D32" si="0">SUM(C7:C31)</f>
        <v>100</v>
      </c>
      <c r="D32" s="48">
        <f t="shared" si="0"/>
        <v>2815097.8700000006</v>
      </c>
      <c r="E32" s="10"/>
      <c r="F32" s="6"/>
    </row>
    <row r="33" spans="2:5" ht="15" thickBot="1">
      <c r="B33" s="41"/>
      <c r="C33" s="41"/>
      <c r="D33" s="41"/>
    </row>
    <row r="34" spans="2:5" ht="15" thickBot="1">
      <c r="B34" s="41" t="s">
        <v>38</v>
      </c>
      <c r="C34" s="41"/>
      <c r="D34" s="41"/>
    </row>
    <row r="35" spans="2:5" ht="15" thickBot="1">
      <c r="B35" s="43" t="s">
        <v>39</v>
      </c>
      <c r="C35" s="43"/>
      <c r="D35" s="44">
        <f>D12+D14+D15+D23+D30</f>
        <v>1063684.7301795001</v>
      </c>
      <c r="E35" s="5"/>
    </row>
    <row r="36" spans="2:5" ht="15" thickBot="1">
      <c r="B36" s="41" t="s">
        <v>40</v>
      </c>
      <c r="C36" s="41"/>
      <c r="D36" s="42">
        <f>D7+D8+D9+D10+D11+D13+D16+D17+D18+D19+D20+D21+D22+D24+D25+D26+D27+D28+D29</f>
        <v>1751413.1398205</v>
      </c>
      <c r="E36" s="5"/>
    </row>
    <row r="37" spans="2:5" ht="15.75" thickBot="1">
      <c r="B37" s="41" t="s">
        <v>8</v>
      </c>
      <c r="C37" s="41"/>
      <c r="D37" s="48">
        <f>SUM(D35:D36)</f>
        <v>2815097.87</v>
      </c>
      <c r="E37" s="10"/>
    </row>
    <row r="38" spans="2:5" ht="15.75" thickBot="1">
      <c r="B38" s="41"/>
      <c r="C38" s="60"/>
      <c r="D38" s="48"/>
      <c r="E38" s="10"/>
    </row>
    <row r="39" spans="2:5" ht="15.75" thickBot="1">
      <c r="B39" s="41"/>
      <c r="C39" s="103"/>
      <c r="D39" s="48"/>
      <c r="E39" s="10"/>
    </row>
    <row r="40" spans="2:5" ht="15.75" thickBot="1">
      <c r="B40" s="41"/>
      <c r="C40" s="110" t="s">
        <v>64</v>
      </c>
      <c r="D40" s="48" t="s">
        <v>65</v>
      </c>
      <c r="E40" s="10"/>
    </row>
    <row r="41" spans="2:5" ht="29.25" thickBot="1">
      <c r="B41" s="92" t="s">
        <v>59</v>
      </c>
      <c r="C41" s="105">
        <f>D41/D32*100</f>
        <v>37.784999999999997</v>
      </c>
      <c r="D41" s="111">
        <f>D12+D14+D15+D23+D30</f>
        <v>1063684.7301795001</v>
      </c>
      <c r="E41" s="10"/>
    </row>
    <row r="42" spans="2:5" ht="15.75" thickBot="1">
      <c r="B42" s="93" t="s">
        <v>61</v>
      </c>
      <c r="C42" s="112">
        <f>D42/D32*100</f>
        <v>40.359999999999992</v>
      </c>
      <c r="D42" s="113">
        <f>D16+D17+D18+D19+D20+D21+D24+D25+D26+D27</f>
        <v>1136173.500332</v>
      </c>
      <c r="E42" s="10"/>
    </row>
    <row r="43" spans="2:5" ht="15.75" thickBot="1">
      <c r="B43" s="52" t="s">
        <v>62</v>
      </c>
      <c r="C43" s="114">
        <f>D43/D32*100</f>
        <v>21.855</v>
      </c>
      <c r="D43" s="115">
        <f>D11+D13+D22+D28+D29+D7+D8+D9+D10</f>
        <v>615239.63948850008</v>
      </c>
      <c r="E43" s="10"/>
    </row>
    <row r="44" spans="2:5" ht="15.75" thickTop="1">
      <c r="C44">
        <f t="shared" ref="C44:D44" si="1">SUM(C41:C43)</f>
        <v>99.999999999999986</v>
      </c>
      <c r="D44" s="10">
        <f t="shared" si="1"/>
        <v>2815097.87</v>
      </c>
      <c r="E44" s="10"/>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4"/>
  <sheetViews>
    <sheetView topLeftCell="B1" workbookViewId="0">
      <selection activeCell="D27" sqref="D27:D43"/>
    </sheetView>
  </sheetViews>
  <sheetFormatPr defaultRowHeight="14.25"/>
  <cols>
    <col min="2" max="2" width="32.25" customWidth="1"/>
    <col min="3" max="3" width="9.375" customWidth="1"/>
    <col min="4" max="4" width="13.375" customWidth="1"/>
  </cols>
  <sheetData>
    <row r="1" spans="2:34">
      <c r="B1" t="s">
        <v>86</v>
      </c>
    </row>
    <row r="2" spans="2:34" ht="15">
      <c r="B2" s="31" t="s">
        <v>10</v>
      </c>
      <c r="C2" s="4"/>
    </row>
    <row r="3" spans="2:34" ht="15.75" thickBot="1">
      <c r="B3" t="s">
        <v>9</v>
      </c>
      <c r="C3" s="7">
        <v>1</v>
      </c>
      <c r="D3" s="10">
        <v>37550972.609999999</v>
      </c>
      <c r="E3" s="10"/>
      <c r="F3" s="6"/>
    </row>
    <row r="4" spans="2:34" ht="15.75" thickTop="1" thickBot="1">
      <c r="B4" s="38" t="s">
        <v>12</v>
      </c>
      <c r="C4" s="38"/>
      <c r="D4" s="62"/>
      <c r="E4" s="5"/>
      <c r="F4" t="s">
        <v>49</v>
      </c>
    </row>
    <row r="5" spans="2:34" ht="72.75" thickBot="1">
      <c r="B5" s="41"/>
      <c r="C5" s="41"/>
      <c r="D5" s="42"/>
      <c r="E5" s="5"/>
      <c r="F5" s="6"/>
      <c r="G5" s="12" t="s">
        <v>78</v>
      </c>
      <c r="H5" s="12" t="s">
        <v>43</v>
      </c>
      <c r="I5" s="12" t="s">
        <v>48</v>
      </c>
      <c r="J5" s="13" t="s">
        <v>74</v>
      </c>
      <c r="K5" s="13" t="s">
        <v>44</v>
      </c>
      <c r="L5" s="13" t="s">
        <v>75</v>
      </c>
      <c r="M5" s="13" t="s">
        <v>73</v>
      </c>
      <c r="N5" s="13" t="s">
        <v>76</v>
      </c>
      <c r="O5" s="14" t="s">
        <v>0</v>
      </c>
      <c r="P5" s="14" t="s">
        <v>44</v>
      </c>
      <c r="Q5" s="14" t="s">
        <v>72</v>
      </c>
      <c r="R5" s="14" t="s">
        <v>63</v>
      </c>
      <c r="S5" s="14" t="s">
        <v>76</v>
      </c>
      <c r="T5" s="15" t="s">
        <v>1</v>
      </c>
      <c r="U5" s="15" t="s">
        <v>45</v>
      </c>
      <c r="V5" s="15" t="s">
        <v>72</v>
      </c>
      <c r="W5" s="15" t="s">
        <v>63</v>
      </c>
      <c r="X5" s="15" t="s">
        <v>76</v>
      </c>
      <c r="Y5" s="16" t="s">
        <v>2</v>
      </c>
      <c r="Z5" s="16" t="s">
        <v>44</v>
      </c>
      <c r="AA5" s="16" t="s">
        <v>72</v>
      </c>
      <c r="AB5" s="16" t="s">
        <v>63</v>
      </c>
      <c r="AC5" s="16" t="s">
        <v>76</v>
      </c>
      <c r="AD5" s="17" t="s">
        <v>58</v>
      </c>
      <c r="AE5" s="17" t="s">
        <v>44</v>
      </c>
      <c r="AF5" s="17" t="s">
        <v>72</v>
      </c>
      <c r="AG5" s="17" t="s">
        <v>77</v>
      </c>
      <c r="AH5" s="17" t="s">
        <v>76</v>
      </c>
    </row>
    <row r="6" spans="2:34" ht="36.75" thickBot="1">
      <c r="B6" s="41"/>
      <c r="C6" s="41"/>
      <c r="D6" s="42"/>
      <c r="E6" s="5"/>
      <c r="F6" s="6"/>
      <c r="G6" s="12"/>
      <c r="H6" s="65"/>
      <c r="I6" s="65"/>
      <c r="J6" s="71" t="s">
        <v>82</v>
      </c>
      <c r="K6" s="70" t="s">
        <v>80</v>
      </c>
      <c r="L6" s="70" t="s">
        <v>81</v>
      </c>
      <c r="M6" s="72"/>
      <c r="N6" s="72"/>
      <c r="O6" s="71" t="s">
        <v>82</v>
      </c>
      <c r="P6" s="70" t="s">
        <v>80</v>
      </c>
      <c r="Q6" s="70" t="s">
        <v>81</v>
      </c>
      <c r="R6" s="66"/>
      <c r="S6" s="66"/>
      <c r="T6" s="71" t="s">
        <v>82</v>
      </c>
      <c r="U6" s="70" t="s">
        <v>80</v>
      </c>
      <c r="V6" s="70" t="s">
        <v>81</v>
      </c>
      <c r="W6" s="67"/>
      <c r="X6" s="67"/>
      <c r="Y6" s="71" t="s">
        <v>82</v>
      </c>
      <c r="Z6" s="70" t="s">
        <v>80</v>
      </c>
      <c r="AA6" s="70" t="s">
        <v>81</v>
      </c>
      <c r="AB6" s="68"/>
      <c r="AC6" s="68"/>
      <c r="AD6" s="71" t="s">
        <v>82</v>
      </c>
      <c r="AE6" s="70" t="s">
        <v>80</v>
      </c>
      <c r="AF6" s="70" t="s">
        <v>81</v>
      </c>
      <c r="AG6" s="69"/>
      <c r="AH6" s="69"/>
    </row>
    <row r="7" spans="2:34" ht="15" thickBot="1">
      <c r="B7" s="73" t="s">
        <v>11</v>
      </c>
      <c r="C7" s="73">
        <v>0.03</v>
      </c>
      <c r="D7" s="75">
        <f>D3*C7/100</f>
        <v>11265.291783000001</v>
      </c>
      <c r="E7" s="5"/>
      <c r="F7" s="6"/>
      <c r="G7" s="18"/>
      <c r="H7" s="19">
        <f>D35</f>
        <v>28418576.071247999</v>
      </c>
      <c r="I7" s="19">
        <f>H7/5</f>
        <v>5683715.2142495997</v>
      </c>
      <c r="J7" s="20">
        <f>I7*2</f>
        <v>11367430.428499199</v>
      </c>
      <c r="K7" s="20">
        <f>D36</f>
        <v>9132396.5387520008</v>
      </c>
      <c r="L7" s="20">
        <f>(D42/1.5)+D43</f>
        <v>6357379.6628730008</v>
      </c>
      <c r="M7" s="26">
        <f>SUM(J7:K7)</f>
        <v>20499826.9672512</v>
      </c>
      <c r="N7" s="26">
        <f>J7+L7</f>
        <v>17724810.091372199</v>
      </c>
      <c r="O7" s="21">
        <f>I7*2.5</f>
        <v>14209288.035623999</v>
      </c>
      <c r="P7" s="21">
        <f>D36</f>
        <v>9132396.5387520008</v>
      </c>
      <c r="Q7" s="21">
        <f>(D42/1.5)+D43</f>
        <v>6357379.6628730008</v>
      </c>
      <c r="R7" s="27">
        <f>SUM(O7:P7)</f>
        <v>23341684.574376002</v>
      </c>
      <c r="S7" s="27">
        <f>O7+Q7</f>
        <v>20566667.698497001</v>
      </c>
      <c r="T7" s="22">
        <f>I7*3.5</f>
        <v>19893003.249873601</v>
      </c>
      <c r="U7" s="22">
        <f>D36</f>
        <v>9132396.5387520008</v>
      </c>
      <c r="V7" s="22">
        <f>(D42/1.5)+D43</f>
        <v>6357379.6628730008</v>
      </c>
      <c r="W7" s="28">
        <f>SUM(T7:U7)</f>
        <v>29025399.788625602</v>
      </c>
      <c r="X7" s="28">
        <f>T7+V7</f>
        <v>26250382.912746601</v>
      </c>
      <c r="Y7" s="23">
        <f>I7*4.5</f>
        <v>25576718.464123197</v>
      </c>
      <c r="Z7" s="23">
        <f>D36</f>
        <v>9132396.5387520008</v>
      </c>
      <c r="AA7" s="23">
        <f>(D42/1.5)+D43</f>
        <v>6357379.6628730008</v>
      </c>
      <c r="AB7" s="29">
        <f>SUM(Y7:Z7)</f>
        <v>34709115.002875194</v>
      </c>
      <c r="AC7" s="29">
        <f>Y7+AA7</f>
        <v>31934098.126996197</v>
      </c>
      <c r="AD7" s="24">
        <f>I7*5</f>
        <v>28418576.071247999</v>
      </c>
      <c r="AE7" s="24">
        <f>D36</f>
        <v>9132396.5387520008</v>
      </c>
      <c r="AF7" s="24">
        <f>(D42/1.5)+D43</f>
        <v>6357379.6628730008</v>
      </c>
      <c r="AG7" s="57">
        <f>SUM(AD7:AE7)</f>
        <v>37550972.609999999</v>
      </c>
      <c r="AH7" s="30">
        <f>AD7+AF7</f>
        <v>34775955.734121002</v>
      </c>
    </row>
    <row r="8" spans="2:34" ht="15" thickBot="1">
      <c r="B8" s="73" t="s">
        <v>13</v>
      </c>
      <c r="C8" s="73">
        <v>0.01</v>
      </c>
      <c r="D8" s="75">
        <f>D3*C8/100</f>
        <v>3755.0972610000003</v>
      </c>
      <c r="E8" s="5"/>
      <c r="F8" s="6"/>
      <c r="G8" s="25" t="s">
        <v>4</v>
      </c>
      <c r="H8" s="19"/>
      <c r="I8" s="19"/>
      <c r="J8" s="20">
        <f>J7*2</f>
        <v>22734860.856998399</v>
      </c>
      <c r="K8" s="20">
        <f>(K7-D7-D8)*2+(D7+D8)</f>
        <v>18249772.688460004</v>
      </c>
      <c r="L8" s="20">
        <f>(L7-D7-D8)*2+(D7+D8)</f>
        <v>12699738.936702</v>
      </c>
      <c r="M8" s="26">
        <f>SUM(J8:K8)</f>
        <v>40984633.545458406</v>
      </c>
      <c r="N8" s="26">
        <f>J8+L8</f>
        <v>35434599.793700397</v>
      </c>
      <c r="O8" s="21">
        <f>O7*2</f>
        <v>28418576.071247999</v>
      </c>
      <c r="P8" s="21">
        <f>(P7-D7-D8)*2+(D7+D8)</f>
        <v>18249772.688460004</v>
      </c>
      <c r="Q8" s="21">
        <f>(Q7-D7-D8)*2+(D7+D8)</f>
        <v>12699738.936702</v>
      </c>
      <c r="R8" s="27">
        <f>SUM(O8:P8)</f>
        <v>46668348.759708002</v>
      </c>
      <c r="S8" s="27">
        <f>O8+Q8</f>
        <v>41118315.00795</v>
      </c>
      <c r="T8" s="22">
        <f>T7*2</f>
        <v>39786006.499747202</v>
      </c>
      <c r="U8" s="22">
        <f>(U7-D7-D8)*2+(D7+D8)</f>
        <v>18249772.688460004</v>
      </c>
      <c r="V8" s="22">
        <f>(V7-D7-D8)*2+(D7+D8)</f>
        <v>12699738.936702</v>
      </c>
      <c r="W8" s="28">
        <f>SUM(T8:U8)</f>
        <v>58035779.188207209</v>
      </c>
      <c r="X8" s="28">
        <f>T8+V8</f>
        <v>52485745.4364492</v>
      </c>
      <c r="Y8" s="23">
        <f>Y7*2</f>
        <v>51153436.928246394</v>
      </c>
      <c r="Z8" s="23">
        <f>(Z7-D7-D8)*2+(D7+D8)</f>
        <v>18249772.688460004</v>
      </c>
      <c r="AA8" s="23">
        <f>(AA7-D7-D8)*2+(D7+D8)</f>
        <v>12699738.936702</v>
      </c>
      <c r="AB8" s="29">
        <f>SUM(Y8:Z8)</f>
        <v>69403209.616706401</v>
      </c>
      <c r="AC8" s="29">
        <f>Y8+AA8</f>
        <v>63853175.864948392</v>
      </c>
      <c r="AD8" s="24">
        <f>AD7*2</f>
        <v>56837152.142495997</v>
      </c>
      <c r="AE8" s="24">
        <f>(AE7-D7-D8)*2+(D7+D8)</f>
        <v>18249772.688460004</v>
      </c>
      <c r="AF8" s="24">
        <f>(AF7-D7-D8)*2+(D7+D8)</f>
        <v>12699738.936702</v>
      </c>
      <c r="AG8" s="30">
        <f>SUM(AD8:AE8)</f>
        <v>75086924.830955997</v>
      </c>
      <c r="AH8" s="30">
        <f>AD8+AF8</f>
        <v>69536891.079198003</v>
      </c>
    </row>
    <row r="9" spans="2:34" ht="15" thickBot="1">
      <c r="B9" s="41" t="s">
        <v>14</v>
      </c>
      <c r="C9" s="41">
        <v>0</v>
      </c>
      <c r="D9" s="42">
        <f>D3*C9/100</f>
        <v>0</v>
      </c>
      <c r="E9" s="5"/>
      <c r="F9" s="6"/>
      <c r="G9" s="25" t="s">
        <v>5</v>
      </c>
      <c r="H9" s="19"/>
      <c r="I9" s="19"/>
      <c r="J9" s="20">
        <f>J7*3</f>
        <v>34102291.285497598</v>
      </c>
      <c r="K9" s="20">
        <f>(K7-D7-D8)*3+(D7+D8)</f>
        <v>27367148.838168003</v>
      </c>
      <c r="L9" s="20">
        <f>(L7-D7-D8)*3+(D7+D8)</f>
        <v>19042098.210531004</v>
      </c>
      <c r="M9" s="26">
        <f>SUM(J9:K9)</f>
        <v>61469440.123665601</v>
      </c>
      <c r="N9" s="26">
        <f>J9+L9</f>
        <v>53144389.496028602</v>
      </c>
      <c r="O9" s="21">
        <f>O7*3</f>
        <v>42627864.106872</v>
      </c>
      <c r="P9" s="21">
        <f>(P7-D7-D8)*3+(D7+D8)</f>
        <v>27367148.838168003</v>
      </c>
      <c r="Q9" s="21">
        <f>(Q7-D7-D8)*3+(D7+D8)</f>
        <v>19042098.210531004</v>
      </c>
      <c r="R9" s="27">
        <f>SUM(O9:P9)</f>
        <v>69995012.945040002</v>
      </c>
      <c r="S9" s="27">
        <f>O9+Q9</f>
        <v>61669962.317403004</v>
      </c>
      <c r="T9" s="22">
        <f>T7*3</f>
        <v>59679009.749620803</v>
      </c>
      <c r="U9" s="22">
        <f>(U7-D7-D8)*3+(D7+D8)</f>
        <v>27367148.838168003</v>
      </c>
      <c r="V9" s="22">
        <f>(V7-D7-D8)*3+(D7+D8)</f>
        <v>19042098.210531004</v>
      </c>
      <c r="W9" s="28">
        <f>SUM(T9:U9)</f>
        <v>87046158.587788805</v>
      </c>
      <c r="X9" s="28">
        <f>T9+V9</f>
        <v>78721107.960151806</v>
      </c>
      <c r="Y9" s="23">
        <f>Y7*3</f>
        <v>76730155.392369598</v>
      </c>
      <c r="Z9" s="23">
        <f>(Z7-D7-D8)*3+(D7+D8)</f>
        <v>27367148.838168003</v>
      </c>
      <c r="AA9" s="23">
        <f>(AA7-D7-D8)*3+(D7+D8)</f>
        <v>19042098.210531004</v>
      </c>
      <c r="AB9" s="29">
        <f>SUM(Y9:Z9)</f>
        <v>104097304.23053759</v>
      </c>
      <c r="AC9" s="29">
        <f>Y9+AA9</f>
        <v>95772253.602900594</v>
      </c>
      <c r="AD9" s="24">
        <f>AD7*3</f>
        <v>85255728.213744</v>
      </c>
      <c r="AE9" s="24">
        <f>(AE7-D7-D8)*3+(D7+D8)</f>
        <v>27367148.838168003</v>
      </c>
      <c r="AF9" s="24">
        <f>(AF7-D7-D8)*3+(D7+D8)</f>
        <v>19042098.210531004</v>
      </c>
      <c r="AG9" s="30">
        <f>SUM(AD9:AE9)</f>
        <v>112622877.05191201</v>
      </c>
      <c r="AH9" s="30">
        <f>AD9+AF9</f>
        <v>104297826.42427501</v>
      </c>
    </row>
    <row r="10" spans="2:34" ht="15" thickBot="1">
      <c r="B10" s="41" t="s">
        <v>15</v>
      </c>
      <c r="C10" s="41">
        <v>0</v>
      </c>
      <c r="D10" s="42">
        <f>D3*C10/100</f>
        <v>0</v>
      </c>
      <c r="E10" s="5"/>
      <c r="F10" s="6"/>
      <c r="G10" s="25" t="s">
        <v>6</v>
      </c>
      <c r="H10" s="19"/>
      <c r="I10" s="19"/>
      <c r="J10" s="20">
        <f>J7*4</f>
        <v>45469721.713996798</v>
      </c>
      <c r="K10" s="20">
        <f>(K7-D7-D8)*4+(D7+D8)</f>
        <v>36484524.987876005</v>
      </c>
      <c r="L10" s="20">
        <f>(L7-D7-D8)*4+(D7+D8)</f>
        <v>25384457.484360002</v>
      </c>
      <c r="M10" s="26">
        <f>SUM(J10:K10)</f>
        <v>81954246.701872796</v>
      </c>
      <c r="N10" s="26">
        <f>J10+L10</f>
        <v>70854179.198356807</v>
      </c>
      <c r="O10" s="21">
        <f>O7*4</f>
        <v>56837152.142495997</v>
      </c>
      <c r="P10" s="21">
        <f>(P7-D7-D8)*4+(D7+D8)</f>
        <v>36484524.987876005</v>
      </c>
      <c r="Q10" s="21">
        <f>(Q7-D7-D8)*4+(D7+D8)</f>
        <v>25384457.484360002</v>
      </c>
      <c r="R10" s="27">
        <f>SUM(O10:P10)</f>
        <v>93321677.130372003</v>
      </c>
      <c r="S10" s="27">
        <f>O10+Q10</f>
        <v>82221609.626855999</v>
      </c>
      <c r="T10" s="22">
        <f>T7*4</f>
        <v>79572012.999494404</v>
      </c>
      <c r="U10" s="22">
        <f>(U7-D7-D8)*4+(D7+D8)</f>
        <v>36484524.987876005</v>
      </c>
      <c r="V10" s="22">
        <f>(V7-D7-D8)*4+(D7+D8)</f>
        <v>25384457.484360002</v>
      </c>
      <c r="W10" s="28">
        <f>SUM(T10:U10)</f>
        <v>116056537.9873704</v>
      </c>
      <c r="X10" s="28">
        <f>T10+V10</f>
        <v>104956470.48385441</v>
      </c>
      <c r="Y10" s="23">
        <f>Y7*4</f>
        <v>102306873.85649279</v>
      </c>
      <c r="Z10" s="23">
        <f>(Z7-D7-D8)*4+(D7+D8)</f>
        <v>36484524.987876005</v>
      </c>
      <c r="AA10" s="23">
        <f>(AA7-D7-D8)*4+(D7+D8)</f>
        <v>25384457.484360002</v>
      </c>
      <c r="AB10" s="29">
        <f>SUM(Y10:Z10)</f>
        <v>138791398.84436879</v>
      </c>
      <c r="AC10" s="29">
        <f>Y10+AA10</f>
        <v>127691331.3408528</v>
      </c>
      <c r="AD10" s="24">
        <f>AD7*4</f>
        <v>113674304.28499199</v>
      </c>
      <c r="AE10" s="24">
        <f>(AE7-D7-D8)*4+(D7+D8)</f>
        <v>36484524.987876005</v>
      </c>
      <c r="AF10" s="24">
        <f>(AF7-D7-D8)*4+(D7+D8)</f>
        <v>25384457.484360002</v>
      </c>
      <c r="AG10" s="30">
        <f>SUM(AD10:AE10)</f>
        <v>150158829.27286801</v>
      </c>
      <c r="AH10" s="30">
        <f>AD10+AF10</f>
        <v>139058761.76935199</v>
      </c>
    </row>
    <row r="11" spans="2:34" ht="15" thickBot="1">
      <c r="B11" s="41" t="s">
        <v>16</v>
      </c>
      <c r="C11" s="41">
        <v>0.09</v>
      </c>
      <c r="D11" s="42">
        <f>D3*C11/100</f>
        <v>33795.875349000002</v>
      </c>
      <c r="E11" s="5"/>
      <c r="F11" s="5"/>
      <c r="G11" s="25" t="s">
        <v>7</v>
      </c>
      <c r="H11" s="19"/>
      <c r="I11" s="19"/>
      <c r="J11" s="20">
        <f>J7*5</f>
        <v>56837152.142495997</v>
      </c>
      <c r="K11" s="20">
        <f>(K7-D7-D8)*5+(D7+D8)</f>
        <v>45601901.137584008</v>
      </c>
      <c r="L11" s="20">
        <f>(L7-D7-D8)*5+(D7+D8)</f>
        <v>31726816.758189</v>
      </c>
      <c r="M11" s="26">
        <f>SUM(J11:K11)</f>
        <v>102439053.28008001</v>
      </c>
      <c r="N11" s="26">
        <f>J11+L11</f>
        <v>88563968.900684997</v>
      </c>
      <c r="O11" s="21">
        <f>O7*5</f>
        <v>71046440.178120002</v>
      </c>
      <c r="P11" s="21">
        <f>(P7-D7-D8)*5+(D7+D8)</f>
        <v>45601901.137584008</v>
      </c>
      <c r="Q11" s="21">
        <f>(Q7-D7-D8)*5+(D7+D8)</f>
        <v>31726816.758189</v>
      </c>
      <c r="R11" s="27">
        <f>SUM(O11:P11)</f>
        <v>116648341.31570402</v>
      </c>
      <c r="S11" s="27">
        <f>O11+Q11</f>
        <v>102773256.93630901</v>
      </c>
      <c r="T11" s="22">
        <f>T7*5</f>
        <v>99465016.249368012</v>
      </c>
      <c r="U11" s="22">
        <f>(U7-D7-D8)*5+(D7+D8)</f>
        <v>45601901.137584008</v>
      </c>
      <c r="V11" s="22">
        <f>(V7-D7-D8)*5+(D7+D8)</f>
        <v>31726816.758189</v>
      </c>
      <c r="W11" s="28">
        <f>SUM(T11:U11)</f>
        <v>145066917.38695201</v>
      </c>
      <c r="X11" s="28">
        <f>T11+V11</f>
        <v>131191833.007557</v>
      </c>
      <c r="Y11" s="23">
        <f>Y7*5</f>
        <v>127883592.32061598</v>
      </c>
      <c r="Z11" s="23">
        <f>(Z7-D7-D8)*5+(D7+D8)</f>
        <v>45601901.137584008</v>
      </c>
      <c r="AA11" s="23">
        <f>(AA7-D7-D8)*5+(D7+D8)</f>
        <v>31726816.758189</v>
      </c>
      <c r="AB11" s="29">
        <f>SUM(Y11:Z11)</f>
        <v>173485493.45819998</v>
      </c>
      <c r="AC11" s="29">
        <f>Y11+AA11</f>
        <v>159610409.07880497</v>
      </c>
      <c r="AD11" s="24">
        <f>AD7*5</f>
        <v>142092880.35624</v>
      </c>
      <c r="AE11" s="24">
        <f>(AE7-D7-D8)*5+(D7+D8)</f>
        <v>45601901.137584008</v>
      </c>
      <c r="AF11" s="24">
        <f>(AF7-D7-D8)*5+(D7+D8)</f>
        <v>31726816.758189</v>
      </c>
      <c r="AG11" s="30">
        <f>SUM(AD11:AE11)</f>
        <v>187694781.49382401</v>
      </c>
      <c r="AH11" s="30">
        <f>AD11+AF11</f>
        <v>173819697.114429</v>
      </c>
    </row>
    <row r="12" spans="2:34" ht="15" thickBot="1">
      <c r="B12" s="43" t="s">
        <v>17</v>
      </c>
      <c r="C12" s="43">
        <v>0.04</v>
      </c>
      <c r="D12" s="44">
        <f>D3*C12/100</f>
        <v>15020.389044000001</v>
      </c>
      <c r="E12" s="8"/>
      <c r="F12" s="9"/>
      <c r="G12" s="25"/>
      <c r="H12" s="19"/>
      <c r="I12" s="19"/>
      <c r="J12" s="20"/>
      <c r="K12" s="20"/>
      <c r="L12" s="20"/>
      <c r="M12" s="26"/>
      <c r="N12" s="26"/>
      <c r="O12" s="21"/>
      <c r="P12" s="21"/>
      <c r="Q12" s="21"/>
      <c r="R12" s="27"/>
      <c r="S12" s="27"/>
      <c r="T12" s="22"/>
      <c r="U12" s="22"/>
      <c r="V12" s="22"/>
      <c r="W12" s="28"/>
      <c r="X12" s="28"/>
      <c r="Y12" s="23"/>
      <c r="Z12" s="23"/>
      <c r="AA12" s="23"/>
      <c r="AB12" s="29"/>
      <c r="AC12" s="29"/>
      <c r="AD12" s="24"/>
      <c r="AE12" s="24"/>
      <c r="AF12" s="24"/>
      <c r="AG12" s="30"/>
      <c r="AH12" s="30"/>
    </row>
    <row r="13" spans="2:34" ht="15" thickBot="1">
      <c r="B13" s="41" t="s">
        <v>18</v>
      </c>
      <c r="C13" s="41">
        <v>0.28999999999999998</v>
      </c>
      <c r="D13" s="42">
        <f>D3*C13/100</f>
        <v>108897.82056899999</v>
      </c>
      <c r="E13" s="8"/>
      <c r="F13" s="9"/>
    </row>
    <row r="14" spans="2:34" ht="15.75" thickBot="1">
      <c r="B14" s="43" t="s">
        <v>19</v>
      </c>
      <c r="C14" s="43">
        <v>22.83</v>
      </c>
      <c r="D14" s="44">
        <f>D3*C14/100</f>
        <v>8572887.046862999</v>
      </c>
      <c r="E14" s="8"/>
      <c r="F14" s="9"/>
      <c r="G14" t="s">
        <v>67</v>
      </c>
      <c r="M14" s="32"/>
      <c r="N14" s="32"/>
      <c r="O14" s="32"/>
    </row>
    <row r="15" spans="2:34" ht="15.75" thickBot="1">
      <c r="B15" s="43" t="s">
        <v>20</v>
      </c>
      <c r="C15" s="43">
        <v>0.09</v>
      </c>
      <c r="D15" s="44">
        <f>D3*C15/100</f>
        <v>33795.875349000002</v>
      </c>
      <c r="E15" s="8"/>
      <c r="F15" s="9"/>
      <c r="G15" t="s">
        <v>71</v>
      </c>
    </row>
    <row r="16" spans="2:34" ht="15.75" thickBot="1">
      <c r="B16" s="45" t="s">
        <v>21</v>
      </c>
      <c r="C16" s="45">
        <v>0.08</v>
      </c>
      <c r="D16" s="46">
        <f>D3*C16/100</f>
        <v>30040.778088000003</v>
      </c>
      <c r="E16" s="8"/>
      <c r="F16" s="9"/>
      <c r="G16" t="s">
        <v>84</v>
      </c>
    </row>
    <row r="17" spans="2:32" ht="15.75" thickBot="1">
      <c r="B17" s="45" t="s">
        <v>22</v>
      </c>
      <c r="C17" s="45">
        <v>0</v>
      </c>
      <c r="D17" s="46">
        <f>D3*C17/100</f>
        <v>0</v>
      </c>
      <c r="E17" s="8"/>
      <c r="F17" s="9"/>
      <c r="G17" s="31" t="s">
        <v>68</v>
      </c>
      <c r="H17" s="31"/>
      <c r="I17" s="31"/>
      <c r="J17" s="31"/>
      <c r="AA17" s="37"/>
      <c r="AB17" s="37"/>
      <c r="AC17" s="37"/>
      <c r="AD17" s="37"/>
      <c r="AE17" s="37"/>
      <c r="AF17" s="37"/>
    </row>
    <row r="18" spans="2:32" ht="15.75" thickBot="1">
      <c r="B18" s="45" t="s">
        <v>23</v>
      </c>
      <c r="C18" s="45">
        <v>0.79</v>
      </c>
      <c r="D18" s="46">
        <f>D3*C18/100</f>
        <v>296652.68361900002</v>
      </c>
      <c r="E18" s="8"/>
      <c r="F18" s="9"/>
      <c r="G18" s="37" t="s">
        <v>69</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2:32" ht="15" thickBot="1">
      <c r="B19" s="45" t="s">
        <v>24</v>
      </c>
      <c r="C19" s="45">
        <v>0</v>
      </c>
      <c r="D19" s="46">
        <f>D3*C19/100</f>
        <v>0</v>
      </c>
      <c r="E19" s="8"/>
      <c r="F19" s="9"/>
      <c r="G19" t="s">
        <v>47</v>
      </c>
      <c r="P19" s="37"/>
      <c r="Q19" s="37"/>
      <c r="R19" s="37"/>
      <c r="S19" s="37"/>
      <c r="T19" s="37"/>
      <c r="U19" s="37"/>
      <c r="V19" s="37"/>
      <c r="W19" s="37"/>
      <c r="X19" s="37"/>
      <c r="Y19" s="37"/>
      <c r="Z19" s="37"/>
    </row>
    <row r="20" spans="2:32" ht="15.75" thickBot="1">
      <c r="B20" s="45" t="s">
        <v>25</v>
      </c>
      <c r="C20" s="45">
        <v>0.92</v>
      </c>
      <c r="D20" s="46">
        <f>D3*C20/100</f>
        <v>345468.94801200001</v>
      </c>
      <c r="E20" s="8"/>
      <c r="F20" s="9"/>
      <c r="G20" t="s">
        <v>70</v>
      </c>
    </row>
    <row r="21" spans="2:32" ht="15" thickBot="1">
      <c r="B21" s="45" t="s">
        <v>26</v>
      </c>
      <c r="C21" s="45">
        <v>11.96</v>
      </c>
      <c r="D21" s="46">
        <f>D3*C21/100</f>
        <v>4491096.3241560003</v>
      </c>
      <c r="E21" s="8"/>
      <c r="F21" s="9"/>
    </row>
    <row r="22" spans="2:32" ht="15" thickBot="1">
      <c r="B22" s="41" t="s">
        <v>27</v>
      </c>
      <c r="C22" s="47">
        <v>0.25</v>
      </c>
      <c r="D22" s="42">
        <f>D3*C22/100</f>
        <v>93877.431524999993</v>
      </c>
      <c r="E22" s="8"/>
      <c r="F22" s="9"/>
    </row>
    <row r="23" spans="2:32" ht="15" thickBot="1">
      <c r="B23" s="43" t="s">
        <v>28</v>
      </c>
      <c r="C23" s="43">
        <v>51.2</v>
      </c>
      <c r="D23" s="44">
        <f>D3*C23/100</f>
        <v>19226097.976319999</v>
      </c>
      <c r="E23" s="8"/>
      <c r="F23" s="9"/>
    </row>
    <row r="24" spans="2:32" ht="15" thickBot="1">
      <c r="B24" s="45" t="s">
        <v>29</v>
      </c>
      <c r="C24" s="45">
        <v>0</v>
      </c>
      <c r="D24" s="46">
        <f>D3*C24/100</f>
        <v>0</v>
      </c>
      <c r="E24" s="8"/>
      <c r="F24" s="9"/>
    </row>
    <row r="25" spans="2:32" ht="15" thickBot="1">
      <c r="B25" s="45" t="s">
        <v>30</v>
      </c>
      <c r="C25" s="45">
        <v>0.02</v>
      </c>
      <c r="D25" s="46">
        <f>D3*C25/100</f>
        <v>7510.1945220000007</v>
      </c>
      <c r="E25" s="8"/>
      <c r="F25" s="9"/>
    </row>
    <row r="26" spans="2:32" ht="15" thickBot="1">
      <c r="B26" s="45" t="s">
        <v>31</v>
      </c>
      <c r="C26" s="45">
        <v>4.78</v>
      </c>
      <c r="D26" s="46">
        <f>D3*C26/100</f>
        <v>1794936.4907579999</v>
      </c>
      <c r="E26" s="8"/>
      <c r="F26" s="9"/>
    </row>
    <row r="27" spans="2:32" ht="15" thickBot="1">
      <c r="B27" s="45" t="s">
        <v>32</v>
      </c>
      <c r="C27" s="45">
        <v>3.62</v>
      </c>
      <c r="D27" s="46">
        <f>D3*C27/100</f>
        <v>1359345.208482</v>
      </c>
      <c r="E27" s="81"/>
      <c r="F27" s="82"/>
      <c r="G27" s="36"/>
      <c r="H27" s="36"/>
      <c r="I27" s="36"/>
    </row>
    <row r="28" spans="2:32" ht="15" thickBot="1">
      <c r="B28" s="41" t="s">
        <v>33</v>
      </c>
      <c r="C28" s="47">
        <v>0</v>
      </c>
      <c r="D28" s="42">
        <f>D3*C28/100</f>
        <v>0</v>
      </c>
      <c r="E28" s="81"/>
      <c r="F28" s="83"/>
      <c r="G28" s="36"/>
      <c r="H28" s="36"/>
      <c r="I28" s="36"/>
    </row>
    <row r="29" spans="2:32" ht="15" thickBot="1">
      <c r="B29" s="41" t="s">
        <v>34</v>
      </c>
      <c r="C29" s="47">
        <v>1.48</v>
      </c>
      <c r="D29" s="42">
        <f>D3*C29/100</f>
        <v>555754.39462799998</v>
      </c>
      <c r="E29" s="81"/>
      <c r="F29" s="84"/>
      <c r="G29" s="36"/>
      <c r="H29" s="36"/>
      <c r="I29" s="36"/>
    </row>
    <row r="30" spans="2:32" ht="15" thickBot="1">
      <c r="B30" s="43" t="s">
        <v>35</v>
      </c>
      <c r="C30" s="43">
        <v>1.52</v>
      </c>
      <c r="D30" s="44">
        <f>D3*C30/100</f>
        <v>570774.78367200005</v>
      </c>
      <c r="E30" s="81"/>
      <c r="F30" s="81"/>
      <c r="G30" s="36"/>
      <c r="H30" s="36"/>
      <c r="I30" s="36"/>
    </row>
    <row r="31" spans="2:32" ht="15" thickBot="1">
      <c r="B31" s="47"/>
      <c r="C31" s="41"/>
      <c r="D31" s="42"/>
      <c r="E31" s="85"/>
      <c r="F31" s="81"/>
      <c r="G31" s="36"/>
      <c r="H31" s="36"/>
      <c r="I31" s="36"/>
    </row>
    <row r="32" spans="2:32" ht="15.75" thickBot="1">
      <c r="B32" s="41" t="s">
        <v>8</v>
      </c>
      <c r="C32" s="41">
        <f>SUM(C7:C31)</f>
        <v>100</v>
      </c>
      <c r="D32" s="48">
        <f>SUM(D7:D31)</f>
        <v>37550972.609999999</v>
      </c>
      <c r="E32" s="86"/>
      <c r="F32" s="85"/>
      <c r="G32" s="36"/>
      <c r="H32" s="36"/>
      <c r="I32" s="36"/>
    </row>
    <row r="33" spans="2:9" ht="15" thickBot="1">
      <c r="B33" s="41"/>
      <c r="C33" s="41"/>
      <c r="D33" s="41"/>
      <c r="E33" s="36"/>
      <c r="F33" s="36"/>
      <c r="G33" s="36"/>
      <c r="H33" s="36"/>
      <c r="I33" s="36"/>
    </row>
    <row r="34" spans="2:9" ht="15" thickBot="1">
      <c r="B34" s="41" t="s">
        <v>38</v>
      </c>
      <c r="C34" s="41"/>
      <c r="D34" s="41"/>
      <c r="E34" s="36"/>
      <c r="F34" s="36"/>
      <c r="G34" s="36"/>
      <c r="H34" s="36"/>
      <c r="I34" s="36"/>
    </row>
    <row r="35" spans="2:9" ht="15" thickBot="1">
      <c r="B35" s="43" t="s">
        <v>39</v>
      </c>
      <c r="C35" s="43"/>
      <c r="D35" s="44">
        <f>D12+D14+D15+D23+D30</f>
        <v>28418576.071247999</v>
      </c>
      <c r="E35" s="85"/>
      <c r="F35" s="36"/>
      <c r="G35" s="36"/>
      <c r="H35" s="36"/>
      <c r="I35" s="36"/>
    </row>
    <row r="36" spans="2:9" ht="15" thickBot="1">
      <c r="B36" s="41" t="s">
        <v>40</v>
      </c>
      <c r="C36" s="41"/>
      <c r="D36" s="42">
        <f>D7+D8+D9+D10+D11+D13+D16+D17+D18+D19+D20+D21+D22+D24+D25+D26+D27+D28+D29</f>
        <v>9132396.5387520008</v>
      </c>
      <c r="E36" s="85"/>
      <c r="F36" s="36"/>
      <c r="G36" s="36"/>
      <c r="H36" s="36"/>
      <c r="I36" s="36"/>
    </row>
    <row r="37" spans="2:9" ht="15.75" thickBot="1">
      <c r="B37" s="41" t="s">
        <v>8</v>
      </c>
      <c r="C37" s="41"/>
      <c r="D37" s="48">
        <f>SUM(D35:D36)</f>
        <v>37550972.609999999</v>
      </c>
      <c r="E37" s="86"/>
      <c r="F37" s="36"/>
      <c r="G37" s="36"/>
      <c r="H37" s="36"/>
      <c r="I37" s="36"/>
    </row>
    <row r="38" spans="2:9" ht="15.75" thickBot="1">
      <c r="B38" s="41"/>
      <c r="C38" s="41"/>
      <c r="D38" s="48"/>
      <c r="E38" s="86"/>
      <c r="F38" s="36"/>
      <c r="G38" s="36"/>
      <c r="H38" s="36"/>
      <c r="I38" s="36"/>
    </row>
    <row r="39" spans="2:9" ht="15.75" thickBot="1">
      <c r="B39" s="41"/>
      <c r="C39" s="41"/>
      <c r="D39" s="48"/>
      <c r="E39" s="86"/>
      <c r="F39" s="36"/>
      <c r="G39" s="36"/>
      <c r="H39" s="36"/>
      <c r="I39" s="36"/>
    </row>
    <row r="40" spans="2:9" ht="15.75" thickBot="1">
      <c r="B40" s="41"/>
      <c r="C40" s="48" t="s">
        <v>64</v>
      </c>
      <c r="D40" s="48" t="s">
        <v>65</v>
      </c>
      <c r="E40" s="86"/>
      <c r="F40" s="87"/>
      <c r="G40" s="36"/>
      <c r="H40" s="36"/>
      <c r="I40" s="36"/>
    </row>
    <row r="41" spans="2:9" ht="29.25" thickBot="1">
      <c r="B41" s="58" t="s">
        <v>59</v>
      </c>
      <c r="C41" s="51">
        <f>D41/D32*100</f>
        <v>75.680000000000007</v>
      </c>
      <c r="D41" s="49">
        <f>D12+D14+D15+D23+D30</f>
        <v>28418576.071247999</v>
      </c>
      <c r="E41" s="86"/>
      <c r="F41" s="88"/>
      <c r="G41" s="36"/>
      <c r="H41" s="89"/>
      <c r="I41" s="36"/>
    </row>
    <row r="42" spans="2:9" ht="15.75" thickBot="1">
      <c r="B42" s="59" t="s">
        <v>61</v>
      </c>
      <c r="C42" s="55">
        <f>D42/D32*100</f>
        <v>22.170000000000005</v>
      </c>
      <c r="D42" s="56">
        <f>D16+D17+D18+D19+D20+D21+D24+D25+D26+D27</f>
        <v>8325050.6276370008</v>
      </c>
      <c r="E42" s="86"/>
      <c r="F42" s="88"/>
      <c r="G42" s="36"/>
      <c r="H42" s="89"/>
      <c r="I42" s="36"/>
    </row>
    <row r="43" spans="2:9" ht="15.75" thickBot="1">
      <c r="B43" s="52" t="s">
        <v>62</v>
      </c>
      <c r="C43" s="53">
        <f>D43/D32*100</f>
        <v>2.15</v>
      </c>
      <c r="D43" s="54">
        <f>D11+D13+D22+D28+D29+D7+D8+D9+D10</f>
        <v>807345.91111499991</v>
      </c>
      <c r="E43" s="86"/>
      <c r="F43" s="88"/>
      <c r="G43" s="36"/>
      <c r="H43" s="89"/>
      <c r="I43" s="36"/>
    </row>
    <row r="44" spans="2:9" ht="15.75" thickTop="1">
      <c r="C44">
        <f>SUM(C41:C43)</f>
        <v>100.00000000000001</v>
      </c>
      <c r="D44" s="10">
        <f>SUM(D41:D43)</f>
        <v>37550972.609999999</v>
      </c>
      <c r="E44" s="86"/>
      <c r="F44" s="88"/>
      <c r="G44" s="36"/>
      <c r="H44" s="89"/>
      <c r="I44" s="36"/>
    </row>
  </sheetData>
  <pageMargins left="0.7" right="0.7" top="0.78740157499999996" bottom="0.78740157499999996"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B1" workbookViewId="0">
      <selection activeCell="K38" sqref="K38"/>
    </sheetView>
  </sheetViews>
  <sheetFormatPr defaultRowHeight="14.25"/>
  <cols>
    <col min="2" max="2" width="41.25" customWidth="1"/>
    <col min="4" max="4" width="11.75" customWidth="1"/>
  </cols>
  <sheetData>
    <row r="2" spans="2:35">
      <c r="B2" t="s">
        <v>161</v>
      </c>
    </row>
    <row r="3" spans="2:35" ht="15.75" thickBot="1">
      <c r="B3" s="31" t="s">
        <v>10</v>
      </c>
      <c r="C3" s="4"/>
    </row>
    <row r="4" spans="2:35" ht="16.5" thickTop="1" thickBot="1">
      <c r="B4" s="38" t="s">
        <v>9</v>
      </c>
      <c r="C4" s="39">
        <v>1</v>
      </c>
      <c r="D4" s="40">
        <v>3276278.31</v>
      </c>
      <c r="E4" s="10"/>
      <c r="F4" s="6"/>
    </row>
    <row r="5" spans="2:35" ht="15" thickBot="1">
      <c r="B5" s="41" t="s">
        <v>12</v>
      </c>
      <c r="C5" s="41"/>
      <c r="D5" s="42"/>
      <c r="E5" s="5"/>
      <c r="F5" s="6"/>
      <c r="G5" t="s">
        <v>162</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13.82</v>
      </c>
      <c r="D8" s="75">
        <f>D4*C8/100</f>
        <v>452781.662442</v>
      </c>
      <c r="E8" s="5"/>
      <c r="F8" s="6"/>
      <c r="G8" s="18"/>
      <c r="H8" s="19">
        <f>D36</f>
        <v>2099111.5132169998</v>
      </c>
      <c r="I8" s="19">
        <f>H8/5</f>
        <v>419822.30264339998</v>
      </c>
      <c r="J8" s="20">
        <f>I8*2</f>
        <v>839644.60528679995</v>
      </c>
      <c r="K8" s="20">
        <f>D37</f>
        <v>1177166.796783</v>
      </c>
      <c r="L8" s="20">
        <f>(D43/1.5)+D44</f>
        <v>992166.28154499992</v>
      </c>
      <c r="M8" s="26">
        <f>SUM(J8:K8)</f>
        <v>2016811.4020698001</v>
      </c>
      <c r="N8" s="26">
        <f>J8+L8</f>
        <v>1831810.8868318</v>
      </c>
      <c r="O8" s="21">
        <f>I8*2.5</f>
        <v>1049555.7566084999</v>
      </c>
      <c r="P8" s="21">
        <f>D37</f>
        <v>1177166.796783</v>
      </c>
      <c r="Q8" s="21">
        <f>(D43/1.5)+D44</f>
        <v>992166.28154499992</v>
      </c>
      <c r="R8" s="27">
        <f>SUM(O8:P8)</f>
        <v>2226722.5533914999</v>
      </c>
      <c r="S8" s="27">
        <f>O8+Q8</f>
        <v>2041722.0381534998</v>
      </c>
      <c r="T8" s="22">
        <f>I8*3.5</f>
        <v>1469378.0592518998</v>
      </c>
      <c r="U8" s="22">
        <f>D37</f>
        <v>1177166.796783</v>
      </c>
      <c r="V8" s="22">
        <f>(D43/1.5)+D44</f>
        <v>992166.28154499992</v>
      </c>
      <c r="W8" s="28">
        <f>SUM(T8:U8)</f>
        <v>2646544.8560349001</v>
      </c>
      <c r="X8" s="28">
        <f>T8+V8</f>
        <v>2461544.3407969</v>
      </c>
      <c r="Y8" s="23">
        <f>I8*4.5</f>
        <v>1889200.3618953</v>
      </c>
      <c r="Z8" s="23">
        <f>D37</f>
        <v>1177166.796783</v>
      </c>
      <c r="AA8" s="23">
        <f>(D43/1.5)+D44</f>
        <v>992166.28154499992</v>
      </c>
      <c r="AB8" s="29">
        <f>SUM(Y8:Z8)</f>
        <v>3066367.1586782997</v>
      </c>
      <c r="AC8" s="29">
        <f>Y8+AA8</f>
        <v>2881366.6434402997</v>
      </c>
      <c r="AD8" s="24">
        <f>I8*5</f>
        <v>2099111.5132169998</v>
      </c>
      <c r="AE8" s="24">
        <f>D37</f>
        <v>1177166.796783</v>
      </c>
      <c r="AF8" s="24">
        <f>(D43/1.5)+D44</f>
        <v>992166.28154499992</v>
      </c>
      <c r="AG8" s="57">
        <f>SUM(AD8:AE8)</f>
        <v>3276278.3099999996</v>
      </c>
      <c r="AH8" s="30">
        <f>AD8+AF8</f>
        <v>3091277.7947619995</v>
      </c>
      <c r="AI8">
        <f>AH8/AG8*100-100</f>
        <v>-5.6466666666666612</v>
      </c>
    </row>
    <row r="9" spans="2:35" ht="15" thickBot="1">
      <c r="B9" s="73" t="s">
        <v>13</v>
      </c>
      <c r="C9" s="73">
        <v>0.09</v>
      </c>
      <c r="D9" s="75">
        <f>D4*C9/100</f>
        <v>2948.6504789999999</v>
      </c>
      <c r="E9" s="5"/>
      <c r="F9" s="6"/>
      <c r="G9" s="25" t="s">
        <v>4</v>
      </c>
      <c r="H9" s="19"/>
      <c r="I9" s="19"/>
      <c r="J9" s="20">
        <f>J8*2</f>
        <v>1679289.2105735999</v>
      </c>
      <c r="K9" s="20">
        <f>(K8-D8-D9)*2+(D8+D9)</f>
        <v>1898603.280645</v>
      </c>
      <c r="L9" s="20">
        <f>(L8-D8-D9)*2+(D8+D9)</f>
        <v>1528602.2501689999</v>
      </c>
      <c r="M9" s="26">
        <f>SUM(J9:K9)</f>
        <v>3577892.4912186</v>
      </c>
      <c r="N9" s="26">
        <f>J9+L9</f>
        <v>3207891.4607425998</v>
      </c>
      <c r="O9" s="21">
        <f>O8*2</f>
        <v>2099111.5132169998</v>
      </c>
      <c r="P9" s="21">
        <f>(P8-D8-D9)*2+(D8+D9)</f>
        <v>1898603.280645</v>
      </c>
      <c r="Q9" s="21">
        <f>(Q8-D8-D9)*2+(D8+D9)</f>
        <v>1528602.2501689999</v>
      </c>
      <c r="R9" s="27">
        <f>SUM(O9:P9)</f>
        <v>3997714.7938620001</v>
      </c>
      <c r="S9" s="27">
        <f>O9+Q9</f>
        <v>3627713.7633859999</v>
      </c>
      <c r="T9" s="22">
        <f>T8*2</f>
        <v>2938756.1185037997</v>
      </c>
      <c r="U9" s="22">
        <f>(U8-D8-D9)*2+(D8+D9)</f>
        <v>1898603.280645</v>
      </c>
      <c r="V9" s="22">
        <f>(V8-D8-D9)*2+(D8+D9)</f>
        <v>1528602.2501689999</v>
      </c>
      <c r="W9" s="28">
        <f>SUM(T9:U9)</f>
        <v>4837359.3991487995</v>
      </c>
      <c r="X9" s="28">
        <f>T9+V9</f>
        <v>4467358.3686727993</v>
      </c>
      <c r="Y9" s="23">
        <f>Y8*2</f>
        <v>3778400.7237906</v>
      </c>
      <c r="Z9" s="23">
        <f>(Z8-D8-D9)*2+(D8+D9)</f>
        <v>1898603.280645</v>
      </c>
      <c r="AA9" s="23">
        <f>(AA8-D8-D9)*2+(D8+D9)</f>
        <v>1528602.2501689999</v>
      </c>
      <c r="AB9" s="29">
        <f>SUM(Y9:Z9)</f>
        <v>5677004.0044355998</v>
      </c>
      <c r="AC9" s="29">
        <f>Y9+AA9</f>
        <v>5307002.9739595996</v>
      </c>
      <c r="AD9" s="24">
        <f>AD8*2</f>
        <v>4198223.0264339997</v>
      </c>
      <c r="AE9" s="24">
        <f>(AE8-D8-D9)*2+(D8+D9)</f>
        <v>1898603.280645</v>
      </c>
      <c r="AF9" s="24">
        <f>(AF8-D8-D9)*2+(D8+D9)</f>
        <v>1528602.2501689999</v>
      </c>
      <c r="AG9" s="30">
        <f>SUM(AD9:AE9)</f>
        <v>6096826.3070789995</v>
      </c>
      <c r="AH9" s="30">
        <f>AD9+AF9</f>
        <v>5726825.2766029993</v>
      </c>
    </row>
    <row r="10" spans="2:35" ht="15" thickBot="1">
      <c r="B10" s="41" t="s">
        <v>14</v>
      </c>
      <c r="C10" s="41">
        <v>0</v>
      </c>
      <c r="D10" s="42">
        <f>D4*C10/100</f>
        <v>0</v>
      </c>
      <c r="E10" s="5"/>
      <c r="F10" s="6"/>
      <c r="G10" s="25" t="s">
        <v>5</v>
      </c>
      <c r="H10" s="19"/>
      <c r="I10" s="19"/>
      <c r="J10" s="20">
        <f>J8*3</f>
        <v>2518933.8158604</v>
      </c>
      <c r="K10" s="20">
        <f>(K8-D8-D9)*3+(D8+D9)</f>
        <v>2620039.7645070003</v>
      </c>
      <c r="L10" s="20">
        <f>(L8-D8-D9)*3+(D8+D9)</f>
        <v>2065038.2187929999</v>
      </c>
      <c r="M10" s="26">
        <f>SUM(J10:K10)</f>
        <v>5138973.5803674003</v>
      </c>
      <c r="N10" s="26">
        <f>J10+L10</f>
        <v>4583972.0346534001</v>
      </c>
      <c r="O10" s="21">
        <f>O8*3</f>
        <v>3148667.2698254995</v>
      </c>
      <c r="P10" s="21">
        <f>(P8-D8-D9)*3+(D8+D9)</f>
        <v>2620039.7645070003</v>
      </c>
      <c r="Q10" s="21">
        <f>(Q8-D8-D9)*3+(D8+D9)</f>
        <v>2065038.2187929999</v>
      </c>
      <c r="R10" s="27">
        <f>SUM(O10:P10)</f>
        <v>5768707.0343324998</v>
      </c>
      <c r="S10" s="27">
        <f>O10+Q10</f>
        <v>5213705.4886184996</v>
      </c>
      <c r="T10" s="22">
        <f>T8*3</f>
        <v>4408134.1777556995</v>
      </c>
      <c r="U10" s="22">
        <f>(U8-D8-D9)*3+(D8+D9)</f>
        <v>2620039.7645070003</v>
      </c>
      <c r="V10" s="22">
        <f>(V8-D8-D9)*3+(D8+D9)</f>
        <v>2065038.2187929999</v>
      </c>
      <c r="W10" s="28">
        <f>SUM(T10:U10)</f>
        <v>7028173.9422626998</v>
      </c>
      <c r="X10" s="28">
        <f>T10+V10</f>
        <v>6473172.3965486996</v>
      </c>
      <c r="Y10" s="23">
        <f>Y8*3</f>
        <v>5667601.0856858995</v>
      </c>
      <c r="Z10" s="23">
        <f>(Z8-D8-D9)*3+(D8+D9)</f>
        <v>2620039.7645070003</v>
      </c>
      <c r="AA10" s="23">
        <f>(AA8-D8-D9)*3+(D8+D9)</f>
        <v>2065038.2187929999</v>
      </c>
      <c r="AB10" s="29">
        <f>SUM(Y10:Z10)</f>
        <v>8287640.8501928998</v>
      </c>
      <c r="AC10" s="29">
        <f>Y10+AA10</f>
        <v>7732639.3044788996</v>
      </c>
      <c r="AD10" s="24">
        <f>AD8*3</f>
        <v>6297334.539650999</v>
      </c>
      <c r="AE10" s="24">
        <f>(AE8-D8-D9)*3+(D8+D9)</f>
        <v>2620039.7645070003</v>
      </c>
      <c r="AF10" s="24">
        <f>(AF8-D8-D9)*3+(D8+D9)</f>
        <v>2065038.2187929999</v>
      </c>
      <c r="AG10" s="30">
        <f>SUM(AD10:AE10)</f>
        <v>8917374.3041579984</v>
      </c>
      <c r="AH10" s="30">
        <f>AD10+AF10</f>
        <v>8362372.7584439991</v>
      </c>
    </row>
    <row r="11" spans="2:35" ht="15" thickBot="1">
      <c r="B11" s="41" t="s">
        <v>15</v>
      </c>
      <c r="C11" s="41">
        <v>0</v>
      </c>
      <c r="D11" s="42">
        <f>D4*C11/100</f>
        <v>0</v>
      </c>
      <c r="E11" s="5"/>
      <c r="F11" s="6"/>
      <c r="G11" s="25" t="s">
        <v>6</v>
      </c>
      <c r="H11" s="19"/>
      <c r="I11" s="19"/>
      <c r="J11" s="20">
        <f>J8*4</f>
        <v>3358578.4211471998</v>
      </c>
      <c r="K11" s="20">
        <f>(K8-D8-D9)*4+(D8+D9)</f>
        <v>3341476.2483690004</v>
      </c>
      <c r="L11" s="20">
        <f>(L8-D8-D9)*4+(D8+D9)</f>
        <v>2601474.1874170001</v>
      </c>
      <c r="M11" s="26">
        <f>SUM(J11:K11)</f>
        <v>6700054.6695162002</v>
      </c>
      <c r="N11" s="26">
        <f>J11+L11</f>
        <v>5960052.6085641999</v>
      </c>
      <c r="O11" s="21">
        <f>O8*4</f>
        <v>4198223.0264339997</v>
      </c>
      <c r="P11" s="21">
        <f>(P8-D8-D9)*4+(D8+D9)</f>
        <v>3341476.2483690004</v>
      </c>
      <c r="Q11" s="21">
        <f>(Q8-D8-D9)*4+(D8+D9)</f>
        <v>2601474.1874170001</v>
      </c>
      <c r="R11" s="27">
        <f>SUM(O11:P11)</f>
        <v>7539699.2748029996</v>
      </c>
      <c r="S11" s="27">
        <f>O11+Q11</f>
        <v>6799697.2138509993</v>
      </c>
      <c r="T11" s="22">
        <f>T8*4</f>
        <v>5877512.2370075993</v>
      </c>
      <c r="U11" s="22">
        <f>(U8-D8-D9)*4+(D8+D9)</f>
        <v>3341476.2483690004</v>
      </c>
      <c r="V11" s="22">
        <f>(V8-D8-D9)*4+(D8+D9)</f>
        <v>2601474.1874170001</v>
      </c>
      <c r="W11" s="28">
        <f>SUM(T11:U11)</f>
        <v>9218988.4853766002</v>
      </c>
      <c r="X11" s="28">
        <f>T11+V11</f>
        <v>8478986.4244245999</v>
      </c>
      <c r="Y11" s="23">
        <f>Y8*4</f>
        <v>7556801.4475811999</v>
      </c>
      <c r="Z11" s="23">
        <f>(Z8-D8-D9)*4+(D8+D9)</f>
        <v>3341476.2483690004</v>
      </c>
      <c r="AA11" s="23">
        <f>(AA8-D8-D9)*4+(D8+D9)</f>
        <v>2601474.1874170001</v>
      </c>
      <c r="AB11" s="29">
        <f>SUM(Y11:Z11)</f>
        <v>10898277.695950201</v>
      </c>
      <c r="AC11" s="29">
        <f>Y11+AA11</f>
        <v>10158275.6349982</v>
      </c>
      <c r="AD11" s="24">
        <f>AD8*4</f>
        <v>8396446.0528679993</v>
      </c>
      <c r="AE11" s="24">
        <f>(AE8-D8-D9)*4+(D8+D9)</f>
        <v>3341476.2483690004</v>
      </c>
      <c r="AF11" s="24">
        <f>(AF8-D8-D9)*4+(D8+D9)</f>
        <v>2601474.1874170001</v>
      </c>
      <c r="AG11" s="30">
        <f>SUM(AD11:AE11)</f>
        <v>11737922.301237</v>
      </c>
      <c r="AH11" s="30">
        <f>AD11+AF11</f>
        <v>10997920.240285</v>
      </c>
    </row>
    <row r="12" spans="2:35" ht="15" thickBot="1">
      <c r="B12" s="41" t="s">
        <v>16</v>
      </c>
      <c r="C12" s="41">
        <v>0.59</v>
      </c>
      <c r="D12" s="42">
        <f>D4*C12/100</f>
        <v>19330.042029</v>
      </c>
      <c r="E12" s="5"/>
      <c r="F12" s="5"/>
      <c r="G12" s="25" t="s">
        <v>7</v>
      </c>
      <c r="H12" s="19"/>
      <c r="I12" s="19"/>
      <c r="J12" s="20">
        <f>J8*5</f>
        <v>4198223.0264339997</v>
      </c>
      <c r="K12" s="20">
        <f>(K8-D8-D9)*5+(D8+D9)</f>
        <v>4062912.7322310004</v>
      </c>
      <c r="L12" s="20">
        <f>(L8-D8-D9)*5+(D8+D9)</f>
        <v>3137910.156041</v>
      </c>
      <c r="M12" s="26">
        <f>SUM(J12:K12)</f>
        <v>8261135.7586650001</v>
      </c>
      <c r="N12" s="26">
        <f>J12+L12</f>
        <v>7336133.1824749997</v>
      </c>
      <c r="O12" s="21">
        <f>O8*5</f>
        <v>5247778.7830424998</v>
      </c>
      <c r="P12" s="21">
        <f>(P8-D8-D9)*5+(D8+D9)</f>
        <v>4062912.7322310004</v>
      </c>
      <c r="Q12" s="21">
        <f>(Q8-D8-D9)*5+(D8+D9)</f>
        <v>3137910.156041</v>
      </c>
      <c r="R12" s="27">
        <f>SUM(O12:P12)</f>
        <v>9310691.5152735002</v>
      </c>
      <c r="S12" s="27">
        <f>O12+Q12</f>
        <v>8385688.9390834998</v>
      </c>
      <c r="T12" s="22">
        <f>T8*5</f>
        <v>7346890.2962594992</v>
      </c>
      <c r="U12" s="22">
        <f>(U8-D8-D9)*5+(D8+D9)</f>
        <v>4062912.7322310004</v>
      </c>
      <c r="V12" s="22">
        <f>(V8-D8-D9)*5+(D8+D9)</f>
        <v>3137910.156041</v>
      </c>
      <c r="W12" s="28">
        <f>SUM(T12:U12)</f>
        <v>11409803.028490499</v>
      </c>
      <c r="X12" s="28">
        <f>T12+V12</f>
        <v>10484800.4523005</v>
      </c>
      <c r="Y12" s="23">
        <f>Y8*5</f>
        <v>9446001.8094765004</v>
      </c>
      <c r="Z12" s="23">
        <f>(Z8-D8-D9)*5+(D8+D9)</f>
        <v>4062912.7322310004</v>
      </c>
      <c r="AA12" s="23">
        <f>(AA8-D8-D9)*5+(D8+D9)</f>
        <v>3137910.156041</v>
      </c>
      <c r="AB12" s="29">
        <f>SUM(Y12:Z12)</f>
        <v>13508914.541707501</v>
      </c>
      <c r="AC12" s="29">
        <f>Y12+AA12</f>
        <v>12583911.9655175</v>
      </c>
      <c r="AD12" s="24">
        <f>AD8*5</f>
        <v>10495557.566085</v>
      </c>
      <c r="AE12" s="24">
        <f>(AE8-D8-D9)*5+(D8+D9)</f>
        <v>4062912.7322310004</v>
      </c>
      <c r="AF12" s="24">
        <f>(AF8-D8-D9)*5+(D8+D9)</f>
        <v>3137910.156041</v>
      </c>
      <c r="AG12" s="30">
        <f>SUM(AD12:AE12)</f>
        <v>14558470.298316</v>
      </c>
      <c r="AH12" s="30">
        <f>AD12+AF12</f>
        <v>13633467.722126</v>
      </c>
    </row>
    <row r="13" spans="2:35" ht="15" thickBot="1">
      <c r="B13" s="43" t="s">
        <v>17</v>
      </c>
      <c r="C13" s="43">
        <v>2.4900000000000002</v>
      </c>
      <c r="D13" s="44">
        <f>D4*C13/100</f>
        <v>81579.329919000011</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2.27</v>
      </c>
      <c r="D14" s="42">
        <f>D4*C14/100</f>
        <v>74371.517636999997</v>
      </c>
      <c r="E14" s="8"/>
      <c r="F14" s="9"/>
    </row>
    <row r="15" spans="2:35" ht="15.75" thickBot="1">
      <c r="B15" s="43" t="s">
        <v>19</v>
      </c>
      <c r="C15" s="43">
        <v>56.23</v>
      </c>
      <c r="D15" s="44">
        <f>D4*C15/100</f>
        <v>1842251.2937129999</v>
      </c>
      <c r="E15" s="8"/>
      <c r="F15" s="9"/>
      <c r="G15" t="s">
        <v>67</v>
      </c>
      <c r="M15" s="32"/>
      <c r="N15" s="32"/>
      <c r="O15" s="32"/>
    </row>
    <row r="16" spans="2:35" ht="15.75" thickBot="1">
      <c r="B16" s="43" t="s">
        <v>20</v>
      </c>
      <c r="C16" s="43">
        <v>1.78</v>
      </c>
      <c r="D16" s="44">
        <f>D4*C16/100</f>
        <v>58317.753918000002</v>
      </c>
      <c r="E16" s="8"/>
      <c r="F16" s="9"/>
      <c r="G16" t="s">
        <v>71</v>
      </c>
    </row>
    <row r="17" spans="2:32" ht="15.75" thickBot="1">
      <c r="B17" s="45" t="s">
        <v>21</v>
      </c>
      <c r="C17" s="45">
        <v>2.33</v>
      </c>
      <c r="D17" s="46">
        <f>D4*C17/100</f>
        <v>76337.284623000014</v>
      </c>
      <c r="E17" s="8"/>
      <c r="F17" s="9"/>
      <c r="G17" t="s">
        <v>84</v>
      </c>
    </row>
    <row r="18" spans="2:32" ht="15.75" thickBot="1">
      <c r="B18" s="45" t="s">
        <v>60</v>
      </c>
      <c r="C18" s="45">
        <v>0.03</v>
      </c>
      <c r="D18" s="46">
        <f>D4*C18/100</f>
        <v>982.88349300000004</v>
      </c>
      <c r="E18" s="8"/>
      <c r="F18" s="9"/>
      <c r="G18" s="31" t="s">
        <v>68</v>
      </c>
      <c r="H18" s="31"/>
      <c r="I18" s="31"/>
      <c r="J18" s="31"/>
      <c r="AA18" s="37"/>
      <c r="AB18" s="37"/>
      <c r="AC18" s="37"/>
      <c r="AD18" s="37"/>
      <c r="AE18" s="37"/>
      <c r="AF18" s="37"/>
    </row>
    <row r="19" spans="2:32" ht="15.75" thickBot="1">
      <c r="B19" s="45" t="s">
        <v>23</v>
      </c>
      <c r="C19" s="45">
        <v>3.1</v>
      </c>
      <c r="D19" s="46">
        <f>D4*C19/100</f>
        <v>101564.62761</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1.46</v>
      </c>
      <c r="D20" s="46">
        <f>D4*C20/100</f>
        <v>47833.663326000002</v>
      </c>
      <c r="E20" s="8"/>
      <c r="F20" s="9"/>
      <c r="G20" t="s">
        <v>47</v>
      </c>
      <c r="P20" s="37"/>
      <c r="Q20" s="37"/>
      <c r="R20" s="37"/>
      <c r="S20" s="37"/>
      <c r="T20" s="37"/>
      <c r="U20" s="37"/>
      <c r="V20" s="37"/>
      <c r="W20" s="37"/>
      <c r="X20" s="37"/>
      <c r="Y20" s="37"/>
      <c r="Z20" s="37"/>
    </row>
    <row r="21" spans="2:32" ht="15.75" thickBot="1">
      <c r="B21" s="45" t="s">
        <v>25</v>
      </c>
      <c r="C21" s="45">
        <v>1.17</v>
      </c>
      <c r="D21" s="46">
        <f>D4*C21/100</f>
        <v>38332.456226999995</v>
      </c>
      <c r="E21" s="8"/>
      <c r="F21" s="9"/>
      <c r="G21" t="s">
        <v>70</v>
      </c>
    </row>
    <row r="22" spans="2:32" ht="15" thickBot="1">
      <c r="B22" s="45" t="s">
        <v>26</v>
      </c>
      <c r="C22" s="45">
        <v>7.93</v>
      </c>
      <c r="D22" s="46">
        <f>D4*C22/100</f>
        <v>259808.86998300001</v>
      </c>
      <c r="E22" s="8"/>
      <c r="F22" s="9"/>
    </row>
    <row r="23" spans="2:32" ht="15" thickBot="1">
      <c r="B23" s="41" t="s">
        <v>27</v>
      </c>
      <c r="C23" s="47">
        <v>0.24</v>
      </c>
      <c r="D23" s="42">
        <f>D4*C23/100</f>
        <v>7863.0679440000004</v>
      </c>
      <c r="E23" s="8"/>
      <c r="F23" s="9"/>
    </row>
    <row r="24" spans="2:32" ht="15" thickBot="1">
      <c r="B24" s="43" t="s">
        <v>28</v>
      </c>
      <c r="C24" s="43">
        <v>3.52</v>
      </c>
      <c r="D24" s="44">
        <f>D4*C24/100</f>
        <v>115324.996512</v>
      </c>
      <c r="E24" s="8"/>
      <c r="F24" s="9"/>
    </row>
    <row r="25" spans="2:32" ht="15" thickBot="1">
      <c r="B25" s="45" t="s">
        <v>29</v>
      </c>
      <c r="C25" s="45">
        <v>0</v>
      </c>
      <c r="D25" s="46">
        <f>D4*C25/100</f>
        <v>0</v>
      </c>
      <c r="E25" s="8"/>
      <c r="F25" s="9"/>
    </row>
    <row r="26" spans="2:32" ht="15" thickBot="1">
      <c r="B26" s="45" t="s">
        <v>30</v>
      </c>
      <c r="C26" s="45">
        <v>0.03</v>
      </c>
      <c r="D26" s="46">
        <f>D4*C26/100</f>
        <v>982.88349300000004</v>
      </c>
      <c r="E26" s="8"/>
      <c r="F26" s="9"/>
    </row>
    <row r="27" spans="2:32" ht="15" thickBot="1">
      <c r="B27" s="45" t="s">
        <v>31</v>
      </c>
      <c r="C27" s="45">
        <v>0.01</v>
      </c>
      <c r="D27" s="46">
        <f>D4*C27/100</f>
        <v>327.62783100000001</v>
      </c>
      <c r="E27" s="8"/>
      <c r="F27" s="9"/>
    </row>
    <row r="28" spans="2:32" ht="15" thickBot="1">
      <c r="B28" s="45" t="s">
        <v>32</v>
      </c>
      <c r="C28" s="45">
        <v>0.88</v>
      </c>
      <c r="D28" s="46">
        <f>D4*C28/100</f>
        <v>28831.249127999999</v>
      </c>
      <c r="E28" s="81"/>
      <c r="F28" s="82"/>
      <c r="G28" s="36"/>
      <c r="H28" s="36"/>
      <c r="I28" s="36"/>
    </row>
    <row r="29" spans="2:32" ht="15" thickBot="1">
      <c r="B29" s="41" t="s">
        <v>33</v>
      </c>
      <c r="C29" s="47">
        <v>0.03</v>
      </c>
      <c r="D29" s="42">
        <f>D4*C29/100</f>
        <v>982.88349300000004</v>
      </c>
      <c r="E29" s="81"/>
      <c r="F29" s="83"/>
      <c r="G29" s="36"/>
      <c r="H29" s="36"/>
      <c r="I29" s="36"/>
    </row>
    <row r="30" spans="2:32" ht="15" thickBot="1">
      <c r="B30" s="41" t="s">
        <v>34</v>
      </c>
      <c r="C30" s="47">
        <v>1.95</v>
      </c>
      <c r="D30" s="42">
        <f>D4*C30/100</f>
        <v>63887.427044999997</v>
      </c>
      <c r="E30" s="81"/>
      <c r="F30" s="84"/>
      <c r="G30" s="36"/>
      <c r="H30" s="36"/>
      <c r="I30" s="36"/>
    </row>
    <row r="31" spans="2:32" ht="15" thickBot="1">
      <c r="B31" s="43" t="s">
        <v>35</v>
      </c>
      <c r="C31" s="43">
        <v>0.05</v>
      </c>
      <c r="D31" s="44">
        <f>D4*C31/100</f>
        <v>1638.1391550000001</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99.999999999999986</v>
      </c>
      <c r="D33" s="48">
        <f t="shared" si="0"/>
        <v>3276278.3099999996</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2099111.5132169998</v>
      </c>
      <c r="E36" s="85"/>
      <c r="F36" s="36"/>
      <c r="G36" s="36"/>
      <c r="H36" s="36"/>
      <c r="I36" s="36"/>
    </row>
    <row r="37" spans="2:9" ht="15" thickBot="1">
      <c r="B37" s="41" t="s">
        <v>40</v>
      </c>
      <c r="C37" s="41"/>
      <c r="D37" s="42">
        <f>D8+D9+D10+D11+D12+D14+D17+D18+D19+D20+D21+D22+D23+D25+D26+D27+D28+D29+D30</f>
        <v>1177166.796783</v>
      </c>
      <c r="E37" s="85"/>
      <c r="F37" s="36"/>
      <c r="G37" s="36"/>
      <c r="H37" s="36"/>
      <c r="I37" s="36"/>
    </row>
    <row r="38" spans="2:9" ht="15.75" thickBot="1">
      <c r="B38" s="41" t="s">
        <v>8</v>
      </c>
      <c r="C38" s="41"/>
      <c r="D38" s="48">
        <f>SUM(D36:D37)</f>
        <v>3276278.3099999996</v>
      </c>
      <c r="E38" s="86"/>
      <c r="F38" s="36"/>
      <c r="G38" s="36"/>
      <c r="H38" s="36"/>
      <c r="I38" s="36"/>
    </row>
    <row r="39" spans="2:9" ht="15.75" thickBot="1">
      <c r="B39" s="41"/>
      <c r="C39" s="60"/>
      <c r="D39" s="48"/>
      <c r="E39" s="86"/>
      <c r="F39" s="36"/>
      <c r="G39" s="36"/>
      <c r="H39" s="36"/>
      <c r="I39" s="36"/>
    </row>
    <row r="40" spans="2:9" ht="15.75" thickBot="1">
      <c r="B40" s="41"/>
      <c r="C40" s="103"/>
      <c r="D40" s="48"/>
      <c r="E40" s="86"/>
      <c r="F40" s="36"/>
      <c r="G40" s="36"/>
      <c r="H40" s="36"/>
      <c r="I40" s="36"/>
    </row>
    <row r="41" spans="2:9" ht="15.75" thickBot="1">
      <c r="B41" s="41"/>
      <c r="C41" s="110" t="s">
        <v>64</v>
      </c>
      <c r="D41" s="48" t="s">
        <v>65</v>
      </c>
      <c r="E41" s="86"/>
      <c r="F41" s="87"/>
      <c r="G41" s="36"/>
      <c r="H41" s="36"/>
      <c r="I41" s="36"/>
    </row>
    <row r="42" spans="2:9" ht="30.75" customHeight="1" thickBot="1">
      <c r="B42" s="58" t="s">
        <v>59</v>
      </c>
      <c r="C42" s="105">
        <f>D42/D33*100</f>
        <v>64.070000000000007</v>
      </c>
      <c r="D42" s="111">
        <f>D13+D15+D16+D24+D31</f>
        <v>2099111.5132169998</v>
      </c>
      <c r="E42" s="86"/>
      <c r="F42" s="88"/>
      <c r="G42" s="36"/>
      <c r="H42" s="89"/>
      <c r="I42" s="36"/>
    </row>
    <row r="43" spans="2:9" ht="27.75" customHeight="1" thickBot="1">
      <c r="B43" s="59" t="s">
        <v>61</v>
      </c>
      <c r="C43" s="112">
        <f>D43/D33*100</f>
        <v>16.940000000000001</v>
      </c>
      <c r="D43" s="113">
        <f>D17+D18+D19+D20+D21+D22+D25+D26+D27+D28</f>
        <v>555001.54571400001</v>
      </c>
      <c r="E43" s="86"/>
      <c r="F43" s="88"/>
      <c r="G43" s="36"/>
      <c r="H43" s="89"/>
      <c r="I43" s="36"/>
    </row>
    <row r="44" spans="2:9" ht="15.75" thickBot="1">
      <c r="B44" s="52" t="s">
        <v>62</v>
      </c>
      <c r="C44" s="114">
        <f>D44/D33*100</f>
        <v>18.989999999999998</v>
      </c>
      <c r="D44" s="115">
        <f>D12+D14+D23+D29+D30+D8+D9+D10+D11</f>
        <v>622165.25106899987</v>
      </c>
      <c r="E44" s="86"/>
      <c r="F44" s="88"/>
      <c r="G44" s="36"/>
      <c r="H44" s="89"/>
      <c r="I44" s="36"/>
    </row>
    <row r="45" spans="2:9" ht="15.75" thickTop="1">
      <c r="C45">
        <f t="shared" ref="C45:D45" si="1">SUM(C42:C44)</f>
        <v>100</v>
      </c>
      <c r="D45" s="10">
        <f t="shared" si="1"/>
        <v>3276278.3099999996</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85"/>
  <sheetViews>
    <sheetView workbookViewId="0">
      <selection activeCell="L42" sqref="L42"/>
    </sheetView>
  </sheetViews>
  <sheetFormatPr defaultRowHeight="14.25"/>
  <cols>
    <col min="2" max="2" width="36.75" customWidth="1"/>
    <col min="4" max="4" width="12" customWidth="1"/>
  </cols>
  <sheetData>
    <row r="2" spans="2:35">
      <c r="B2" t="s">
        <v>163</v>
      </c>
    </row>
    <row r="3" spans="2:35" ht="15.75" thickBot="1">
      <c r="B3" s="31" t="s">
        <v>10</v>
      </c>
      <c r="C3" s="4"/>
    </row>
    <row r="4" spans="2:35" ht="16.5" thickTop="1" thickBot="1">
      <c r="B4" s="38" t="s">
        <v>9</v>
      </c>
      <c r="C4" s="39">
        <v>1</v>
      </c>
      <c r="D4" s="40">
        <v>3461784.29</v>
      </c>
      <c r="E4" s="10"/>
      <c r="F4" s="6"/>
    </row>
    <row r="5" spans="2:35" ht="15" thickBot="1">
      <c r="B5" s="41" t="s">
        <v>12</v>
      </c>
      <c r="C5" s="41"/>
      <c r="D5" s="42"/>
      <c r="E5" s="5"/>
      <c r="F5" s="6"/>
      <c r="G5" t="s">
        <v>164</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4.4400000000000004</v>
      </c>
      <c r="D8" s="75">
        <f>D4*C8/100</f>
        <v>153703.22247600002</v>
      </c>
      <c r="E8" s="5"/>
      <c r="F8" s="6"/>
      <c r="G8" s="18"/>
      <c r="H8" s="19">
        <f>D36</f>
        <v>2736194.3028160003</v>
      </c>
      <c r="I8" s="19">
        <f>H8/5</f>
        <v>547238.86056320008</v>
      </c>
      <c r="J8" s="20">
        <f>I8*2</f>
        <v>1094477.7211264002</v>
      </c>
      <c r="K8" s="20">
        <f>D37</f>
        <v>725589.98718400009</v>
      </c>
      <c r="L8" s="20">
        <f>(D43/1.5)+D44</f>
        <v>569463.51570500014</v>
      </c>
      <c r="M8" s="26">
        <f>SUM(J8:K8)</f>
        <v>1820067.7083104001</v>
      </c>
      <c r="N8" s="26">
        <f>J8+L8</f>
        <v>1663941.2368314003</v>
      </c>
      <c r="O8" s="21">
        <f>I8*2.5</f>
        <v>1368097.1514080002</v>
      </c>
      <c r="P8" s="21">
        <f>D37</f>
        <v>725589.98718400009</v>
      </c>
      <c r="Q8" s="21">
        <f>(D43/1.5)+D44</f>
        <v>569463.51570500014</v>
      </c>
      <c r="R8" s="27">
        <f>SUM(O8:P8)</f>
        <v>2093687.1385920001</v>
      </c>
      <c r="S8" s="27">
        <f>O8+Q8</f>
        <v>1937560.6671130003</v>
      </c>
      <c r="T8" s="22">
        <f>I8*3.5</f>
        <v>1915336.0119712004</v>
      </c>
      <c r="U8" s="22">
        <f>D37</f>
        <v>725589.98718400009</v>
      </c>
      <c r="V8" s="22">
        <f>(D43/1.5)+D44</f>
        <v>569463.51570500014</v>
      </c>
      <c r="W8" s="28">
        <f>SUM(T8:U8)</f>
        <v>2640925.9991552006</v>
      </c>
      <c r="X8" s="28">
        <f>T8+V8</f>
        <v>2484799.5276762005</v>
      </c>
      <c r="Y8" s="23">
        <f>I8*4.5</f>
        <v>2462574.8725344003</v>
      </c>
      <c r="Z8" s="23">
        <f>D37</f>
        <v>725589.98718400009</v>
      </c>
      <c r="AA8" s="23">
        <f>(D43/1.5)+D44</f>
        <v>569463.51570500014</v>
      </c>
      <c r="AB8" s="29">
        <f>SUM(Y8:Z8)</f>
        <v>3188164.8597184005</v>
      </c>
      <c r="AC8" s="29">
        <f>Y8+AA8</f>
        <v>3032038.3882394005</v>
      </c>
      <c r="AD8" s="24">
        <f>I8*5</f>
        <v>2736194.3028160003</v>
      </c>
      <c r="AE8" s="24">
        <f>D37</f>
        <v>725589.98718400009</v>
      </c>
      <c r="AF8" s="24">
        <f>(D43/1.5)+D44</f>
        <v>569463.51570500014</v>
      </c>
      <c r="AG8" s="57">
        <f>SUM(AD8:AE8)</f>
        <v>3461784.2900000005</v>
      </c>
      <c r="AH8" s="30">
        <f>AD8+AF8</f>
        <v>3305657.8185210004</v>
      </c>
      <c r="AI8">
        <f>AH8/AG8*100-100</f>
        <v>-4.5100000000000051</v>
      </c>
    </row>
    <row r="9" spans="2:35" ht="15" thickBot="1">
      <c r="B9" s="73" t="s">
        <v>13</v>
      </c>
      <c r="C9" s="73">
        <v>0.01</v>
      </c>
      <c r="D9" s="75">
        <f>D4*C9/100</f>
        <v>346.17842900000005</v>
      </c>
      <c r="E9" s="5"/>
      <c r="F9" s="6"/>
      <c r="G9" s="25" t="s">
        <v>4</v>
      </c>
      <c r="H9" s="19"/>
      <c r="I9" s="19"/>
      <c r="J9" s="20">
        <f>J8*2</f>
        <v>2188955.4422528003</v>
      </c>
      <c r="K9" s="20">
        <f>(K8-D8-D9)*2+(D8+D9)</f>
        <v>1297130.5734630001</v>
      </c>
      <c r="L9" s="20">
        <f>(L8-D8-D9)*2+(D8+D9)</f>
        <v>984877.63050500024</v>
      </c>
      <c r="M9" s="26">
        <f>SUM(J9:K9)</f>
        <v>3486086.0157158002</v>
      </c>
      <c r="N9" s="26">
        <f>J9+L9</f>
        <v>3173833.0727578006</v>
      </c>
      <c r="O9" s="21">
        <f>O8*2</f>
        <v>2736194.3028160003</v>
      </c>
      <c r="P9" s="21">
        <f>(P8-D8-D9)*2+(D8+D9)</f>
        <v>1297130.5734630001</v>
      </c>
      <c r="Q9" s="21">
        <f>(Q8-D8-D9)*2+(D8+D9)</f>
        <v>984877.63050500024</v>
      </c>
      <c r="R9" s="27">
        <f>SUM(O9:P9)</f>
        <v>4033324.8762790002</v>
      </c>
      <c r="S9" s="27">
        <f>O9+Q9</f>
        <v>3721071.9333210005</v>
      </c>
      <c r="T9" s="22">
        <f>T8*2</f>
        <v>3830672.0239424007</v>
      </c>
      <c r="U9" s="22">
        <f>(U8-D8-D9)*2+(D8+D9)</f>
        <v>1297130.5734630001</v>
      </c>
      <c r="V9" s="22">
        <f>(V8-D8-D9)*2+(D8+D9)</f>
        <v>984877.63050500024</v>
      </c>
      <c r="W9" s="28">
        <f>SUM(T9:U9)</f>
        <v>5127802.5974054011</v>
      </c>
      <c r="X9" s="28">
        <f>T9+V9</f>
        <v>4815549.6544474009</v>
      </c>
      <c r="Y9" s="23">
        <f>Y8*2</f>
        <v>4925149.7450688006</v>
      </c>
      <c r="Z9" s="23">
        <f>(Z8-D8-D9)*2+(D8+D9)</f>
        <v>1297130.5734630001</v>
      </c>
      <c r="AA9" s="23">
        <f>(AA8-D8-D9)*2+(D8+D9)</f>
        <v>984877.63050500024</v>
      </c>
      <c r="AB9" s="29">
        <f>SUM(Y9:Z9)</f>
        <v>6222280.318531801</v>
      </c>
      <c r="AC9" s="29">
        <f>Y9+AA9</f>
        <v>5910027.3755738009</v>
      </c>
      <c r="AD9" s="24">
        <f>AD8*2</f>
        <v>5472388.6056320006</v>
      </c>
      <c r="AE9" s="24">
        <f>(AE8-D8-D9)*2+(D8+D9)</f>
        <v>1297130.5734630001</v>
      </c>
      <c r="AF9" s="24">
        <f>(AF8-D8-D9)*2+(D8+D9)</f>
        <v>984877.63050500024</v>
      </c>
      <c r="AG9" s="30">
        <f>SUM(AD9:AE9)</f>
        <v>6769519.179095001</v>
      </c>
      <c r="AH9" s="30">
        <f>AD9+AF9</f>
        <v>6457266.2361370008</v>
      </c>
    </row>
    <row r="10" spans="2:35" ht="15" thickBot="1">
      <c r="B10" s="41" t="s">
        <v>14</v>
      </c>
      <c r="C10" s="41">
        <v>0</v>
      </c>
      <c r="D10" s="42">
        <f>D4*C10/100</f>
        <v>0</v>
      </c>
      <c r="E10" s="5"/>
      <c r="F10" s="6"/>
      <c r="G10" s="25" t="s">
        <v>5</v>
      </c>
      <c r="H10" s="19"/>
      <c r="I10" s="19"/>
      <c r="J10" s="20">
        <f>J8*3</f>
        <v>3283433.1633792007</v>
      </c>
      <c r="K10" s="20">
        <f>(K8-D8-D9)*3+(D8+D9)</f>
        <v>1868671.159742</v>
      </c>
      <c r="L10" s="20">
        <f>(L8-D8-D9)*3+(D8+D9)</f>
        <v>1400291.7453050003</v>
      </c>
      <c r="M10" s="26">
        <f>SUM(J10:K10)</f>
        <v>5152104.3231212012</v>
      </c>
      <c r="N10" s="26">
        <f>J10+L10</f>
        <v>4683724.9086842015</v>
      </c>
      <c r="O10" s="21">
        <f>O8*3</f>
        <v>4104291.4542240007</v>
      </c>
      <c r="P10" s="21">
        <f>(P8-D8-D9)*3+(D8+D9)</f>
        <v>1868671.159742</v>
      </c>
      <c r="Q10" s="21">
        <f>(Q8-D8-D9)*3+(D8+D9)</f>
        <v>1400291.7453050003</v>
      </c>
      <c r="R10" s="27">
        <f>SUM(O10:P10)</f>
        <v>5972962.6139660012</v>
      </c>
      <c r="S10" s="27">
        <f>O10+Q10</f>
        <v>5504583.1995290015</v>
      </c>
      <c r="T10" s="22">
        <f>T8*3</f>
        <v>5746008.0359136015</v>
      </c>
      <c r="U10" s="22">
        <f>(U8-D8-D9)*3+(D8+D9)</f>
        <v>1868671.159742</v>
      </c>
      <c r="V10" s="22">
        <f>(V8-D8-D9)*3+(D8+D9)</f>
        <v>1400291.7453050003</v>
      </c>
      <c r="W10" s="28">
        <f>SUM(T10:U10)</f>
        <v>7614679.1956556011</v>
      </c>
      <c r="X10" s="28">
        <f>T10+V10</f>
        <v>7146299.7812186014</v>
      </c>
      <c r="Y10" s="23">
        <f>Y8*3</f>
        <v>7387724.6176032014</v>
      </c>
      <c r="Z10" s="23">
        <f>(Z8-D8-D9)*3+(D8+D9)</f>
        <v>1868671.159742</v>
      </c>
      <c r="AA10" s="23">
        <f>(AA8-D8-D9)*3+(D8+D9)</f>
        <v>1400291.7453050003</v>
      </c>
      <c r="AB10" s="29">
        <f>SUM(Y10:Z10)</f>
        <v>9256395.777345201</v>
      </c>
      <c r="AC10" s="29">
        <f>Y10+AA10</f>
        <v>8788016.3629082013</v>
      </c>
      <c r="AD10" s="24">
        <f>AD8*3</f>
        <v>8208582.9084480014</v>
      </c>
      <c r="AE10" s="24">
        <f>(AE8-D8-D9)*3+(D8+D9)</f>
        <v>1868671.159742</v>
      </c>
      <c r="AF10" s="24">
        <f>(AF8-D8-D9)*3+(D8+D9)</f>
        <v>1400291.7453050003</v>
      </c>
      <c r="AG10" s="30">
        <f>SUM(AD10:AE10)</f>
        <v>10077254.068190001</v>
      </c>
      <c r="AH10" s="30">
        <f>AD10+AF10</f>
        <v>9608874.6537530012</v>
      </c>
    </row>
    <row r="11" spans="2:35" ht="15" thickBot="1">
      <c r="B11" s="41" t="s">
        <v>15</v>
      </c>
      <c r="C11" s="41">
        <v>0</v>
      </c>
      <c r="D11" s="42">
        <f>D4*C11/100</f>
        <v>0</v>
      </c>
      <c r="E11" s="5"/>
      <c r="F11" s="6"/>
      <c r="G11" s="25" t="s">
        <v>6</v>
      </c>
      <c r="H11" s="19"/>
      <c r="I11" s="19"/>
      <c r="J11" s="20">
        <f>J8*4</f>
        <v>4377910.8845056007</v>
      </c>
      <c r="K11" s="20">
        <f>(K8-D8-D9)*4+(D8+D9)</f>
        <v>2440211.7460210002</v>
      </c>
      <c r="L11" s="20">
        <f>(L8-D8-D9)*4+(D8+D9)</f>
        <v>1815705.8601050004</v>
      </c>
      <c r="M11" s="26">
        <f>SUM(J11:K11)</f>
        <v>6818122.6305266004</v>
      </c>
      <c r="N11" s="26">
        <f>J11+L11</f>
        <v>6193616.7446106011</v>
      </c>
      <c r="O11" s="21">
        <f>O8*4</f>
        <v>5472388.6056320006</v>
      </c>
      <c r="P11" s="21">
        <f>(P8-D8-D9)*4+(D8+D9)</f>
        <v>2440211.7460210002</v>
      </c>
      <c r="Q11" s="21">
        <f>(Q8-D8-D9)*4+(D8+D9)</f>
        <v>1815705.8601050004</v>
      </c>
      <c r="R11" s="27">
        <f>SUM(O11:P11)</f>
        <v>7912600.3516530003</v>
      </c>
      <c r="S11" s="27">
        <f>O11+Q11</f>
        <v>7288094.465737001</v>
      </c>
      <c r="T11" s="22">
        <f>T8*4</f>
        <v>7661344.0478848014</v>
      </c>
      <c r="U11" s="22">
        <f>(U8-D8-D9)*4+(D8+D9)</f>
        <v>2440211.7460210002</v>
      </c>
      <c r="V11" s="22">
        <f>(V8-D8-D9)*4+(D8+D9)</f>
        <v>1815705.8601050004</v>
      </c>
      <c r="W11" s="28">
        <f>SUM(T11:U11)</f>
        <v>10101555.793905802</v>
      </c>
      <c r="X11" s="28">
        <f>T11+V11</f>
        <v>9477049.9079898018</v>
      </c>
      <c r="Y11" s="23">
        <f>Y8*4</f>
        <v>9850299.4901376013</v>
      </c>
      <c r="Z11" s="23">
        <f>(Z8-D8-D9)*4+(D8+D9)</f>
        <v>2440211.7460210002</v>
      </c>
      <c r="AA11" s="23">
        <f>(AA8-D8-D9)*4+(D8+D9)</f>
        <v>1815705.8601050004</v>
      </c>
      <c r="AB11" s="29">
        <f>SUM(Y11:Z11)</f>
        <v>12290511.236158602</v>
      </c>
      <c r="AC11" s="29">
        <f>Y11+AA11</f>
        <v>11666005.350242602</v>
      </c>
      <c r="AD11" s="24">
        <f>AD8*4</f>
        <v>10944777.211264001</v>
      </c>
      <c r="AE11" s="24">
        <f>(AE8-D8-D9)*4+(D8+D9)</f>
        <v>2440211.7460210002</v>
      </c>
      <c r="AF11" s="24">
        <f>(AF8-D8-D9)*4+(D8+D9)</f>
        <v>1815705.8601050004</v>
      </c>
      <c r="AG11" s="30">
        <f>SUM(AD11:AE11)</f>
        <v>13384988.957285002</v>
      </c>
      <c r="AH11" s="30">
        <f>AD11+AF11</f>
        <v>12760483.071369002</v>
      </c>
    </row>
    <row r="12" spans="2:35" ht="15" thickBot="1">
      <c r="B12" s="41" t="s">
        <v>16</v>
      </c>
      <c r="C12" s="41">
        <v>0.49</v>
      </c>
      <c r="D12" s="42">
        <f>D4*C12/100</f>
        <v>16962.743020999998</v>
      </c>
      <c r="E12" s="5"/>
      <c r="F12" s="5"/>
      <c r="G12" s="25" t="s">
        <v>7</v>
      </c>
      <c r="H12" s="19"/>
      <c r="I12" s="19"/>
      <c r="J12" s="20">
        <f>J8*5</f>
        <v>5472388.6056320006</v>
      </c>
      <c r="K12" s="20">
        <f>(K8-D8-D9)*5+(D8+D9)</f>
        <v>3011752.3323000004</v>
      </c>
      <c r="L12" s="20">
        <f>(L8-D8-D9)*5+(D8+D9)</f>
        <v>2231119.9749050005</v>
      </c>
      <c r="M12" s="26">
        <f>SUM(J12:K12)</f>
        <v>8484140.9379320014</v>
      </c>
      <c r="N12" s="26">
        <f>J12+L12</f>
        <v>7703508.5805370007</v>
      </c>
      <c r="O12" s="21">
        <f>O8*5</f>
        <v>6840485.7570400005</v>
      </c>
      <c r="P12" s="21">
        <f>(P8-D8-D9)*5+(D8+D9)</f>
        <v>3011752.3323000004</v>
      </c>
      <c r="Q12" s="21">
        <f>(Q8-D8-D9)*5+(D8+D9)</f>
        <v>2231119.9749050005</v>
      </c>
      <c r="R12" s="27">
        <f>SUM(O12:P12)</f>
        <v>9852238.0893400013</v>
      </c>
      <c r="S12" s="27">
        <f>O12+Q12</f>
        <v>9071605.7319450006</v>
      </c>
      <c r="T12" s="22">
        <f>T8*5</f>
        <v>9576680.0598560013</v>
      </c>
      <c r="U12" s="22">
        <f>(U8-D8-D9)*5+(D8+D9)</f>
        <v>3011752.3323000004</v>
      </c>
      <c r="V12" s="22">
        <f>(V8-D8-D9)*5+(D8+D9)</f>
        <v>2231119.9749050005</v>
      </c>
      <c r="W12" s="28">
        <f>SUM(T12:U12)</f>
        <v>12588432.392156001</v>
      </c>
      <c r="X12" s="28">
        <f>T12+V12</f>
        <v>11807800.034761002</v>
      </c>
      <c r="Y12" s="23">
        <f>Y8*5</f>
        <v>12312874.362672001</v>
      </c>
      <c r="Z12" s="23">
        <f>(Z8-D8-D9)*5+(D8+D9)</f>
        <v>3011752.3323000004</v>
      </c>
      <c r="AA12" s="23">
        <f>(AA8-D8-D9)*5+(D8+D9)</f>
        <v>2231119.9749050005</v>
      </c>
      <c r="AB12" s="29">
        <f>SUM(Y12:Z12)</f>
        <v>15324626.694972001</v>
      </c>
      <c r="AC12" s="29">
        <f>Y12+AA12</f>
        <v>14543994.337577002</v>
      </c>
      <c r="AD12" s="24">
        <f>AD8*5</f>
        <v>13680971.514080001</v>
      </c>
      <c r="AE12" s="24">
        <f>(AE8-D8-D9)*5+(D8+D9)</f>
        <v>3011752.3323000004</v>
      </c>
      <c r="AF12" s="24">
        <f>(AF8-D8-D9)*5+(D8+D9)</f>
        <v>2231119.9749050005</v>
      </c>
      <c r="AG12" s="30">
        <f>SUM(AD12:AE12)</f>
        <v>16692723.846380001</v>
      </c>
      <c r="AH12" s="30">
        <f>AD12+AF12</f>
        <v>15912091.488985002</v>
      </c>
    </row>
    <row r="13" spans="2:35" ht="15" thickBot="1">
      <c r="B13" s="43" t="s">
        <v>17</v>
      </c>
      <c r="C13" s="43">
        <v>0.72</v>
      </c>
      <c r="D13" s="44">
        <f>D4*C13/100</f>
        <v>24924.846888</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0.86</v>
      </c>
      <c r="D14" s="42">
        <f>D4*C14/100</f>
        <v>29771.344893999998</v>
      </c>
      <c r="E14" s="8"/>
      <c r="F14" s="9"/>
    </row>
    <row r="15" spans="2:35" ht="15.75" thickBot="1">
      <c r="B15" s="43" t="s">
        <v>19</v>
      </c>
      <c r="C15" s="43">
        <v>49.76</v>
      </c>
      <c r="D15" s="44">
        <f>D4*C15/100</f>
        <v>1722583.862704</v>
      </c>
      <c r="E15" s="8"/>
      <c r="F15" s="9"/>
      <c r="G15" t="s">
        <v>67</v>
      </c>
      <c r="M15" s="32"/>
      <c r="N15" s="32"/>
      <c r="O15" s="32"/>
    </row>
    <row r="16" spans="2:35" ht="15.75" thickBot="1">
      <c r="B16" s="43" t="s">
        <v>20</v>
      </c>
      <c r="C16" s="43">
        <v>1.32</v>
      </c>
      <c r="D16" s="44">
        <f>D4*C16/100</f>
        <v>45695.552628000005</v>
      </c>
      <c r="E16" s="8"/>
      <c r="F16" s="9"/>
      <c r="G16" t="s">
        <v>71</v>
      </c>
    </row>
    <row r="17" spans="2:32" ht="15.75" thickBot="1">
      <c r="B17" s="45" t="s">
        <v>21</v>
      </c>
      <c r="C17" s="45">
        <v>1.42</v>
      </c>
      <c r="D17" s="46">
        <f>D4*C17/100</f>
        <v>49157.336918000001</v>
      </c>
      <c r="E17" s="8"/>
      <c r="F17" s="9"/>
      <c r="G17" t="s">
        <v>84</v>
      </c>
    </row>
    <row r="18" spans="2:32" ht="15.75" thickBot="1">
      <c r="B18" s="45" t="s">
        <v>60</v>
      </c>
      <c r="C18" s="45">
        <v>0.01</v>
      </c>
      <c r="D18" s="46">
        <f>D4*C18/100</f>
        <v>346.17842900000005</v>
      </c>
      <c r="E18" s="8"/>
      <c r="F18" s="9"/>
      <c r="G18" s="31" t="s">
        <v>68</v>
      </c>
      <c r="H18" s="31"/>
      <c r="I18" s="31"/>
      <c r="J18" s="31"/>
      <c r="AA18" s="37"/>
      <c r="AB18" s="37"/>
      <c r="AC18" s="37"/>
      <c r="AD18" s="37"/>
      <c r="AE18" s="37"/>
      <c r="AF18" s="37"/>
    </row>
    <row r="19" spans="2:32" ht="15.75" thickBot="1">
      <c r="B19" s="45" t="s">
        <v>23</v>
      </c>
      <c r="C19" s="45">
        <v>4.57</v>
      </c>
      <c r="D19" s="46">
        <f>D4*C19/100</f>
        <v>158203.54205300001</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0.02</v>
      </c>
      <c r="D20" s="46">
        <f>D4*C20/100</f>
        <v>692.3568580000001</v>
      </c>
      <c r="E20" s="8"/>
      <c r="F20" s="9"/>
      <c r="G20" t="s">
        <v>47</v>
      </c>
      <c r="P20" s="37"/>
      <c r="Q20" s="37"/>
      <c r="R20" s="37"/>
      <c r="S20" s="37"/>
      <c r="T20" s="37"/>
      <c r="U20" s="37"/>
      <c r="V20" s="37"/>
      <c r="W20" s="37"/>
      <c r="X20" s="37"/>
      <c r="Y20" s="37"/>
      <c r="Z20" s="37"/>
    </row>
    <row r="21" spans="2:32" ht="15.75" thickBot="1">
      <c r="B21" s="45" t="s">
        <v>25</v>
      </c>
      <c r="C21" s="45">
        <v>0</v>
      </c>
      <c r="D21" s="46">
        <f>D4*C21/100</f>
        <v>0</v>
      </c>
      <c r="E21" s="8"/>
      <c r="F21" s="9"/>
      <c r="G21" t="s">
        <v>70</v>
      </c>
    </row>
    <row r="22" spans="2:32" ht="15" thickBot="1">
      <c r="B22" s="45" t="s">
        <v>26</v>
      </c>
      <c r="C22" s="45">
        <v>4.4400000000000004</v>
      </c>
      <c r="D22" s="46">
        <f>D4*C22/100</f>
        <v>153703.22247600002</v>
      </c>
      <c r="E22" s="8"/>
      <c r="F22" s="9"/>
    </row>
    <row r="23" spans="2:32" ht="15" thickBot="1">
      <c r="B23" s="41" t="s">
        <v>27</v>
      </c>
      <c r="C23" s="47">
        <v>1.6</v>
      </c>
      <c r="D23" s="42">
        <f>D4*C23/100</f>
        <v>55388.548640000001</v>
      </c>
      <c r="E23" s="8"/>
      <c r="F23" s="9"/>
    </row>
    <row r="24" spans="2:32" ht="15" thickBot="1">
      <c r="B24" s="43" t="s">
        <v>28</v>
      </c>
      <c r="C24" s="43">
        <v>26.81</v>
      </c>
      <c r="D24" s="44">
        <f>D4*C24/100</f>
        <v>928104.36814899999</v>
      </c>
      <c r="E24" s="8"/>
      <c r="F24" s="9"/>
    </row>
    <row r="25" spans="2:32" ht="15" thickBot="1">
      <c r="B25" s="45" t="s">
        <v>29</v>
      </c>
      <c r="C25" s="45">
        <v>0</v>
      </c>
      <c r="D25" s="46">
        <f>D4*C25/100</f>
        <v>0</v>
      </c>
      <c r="E25" s="8"/>
      <c r="F25" s="9"/>
    </row>
    <row r="26" spans="2:32" ht="15" thickBot="1">
      <c r="B26" s="45" t="s">
        <v>30</v>
      </c>
      <c r="C26" s="45">
        <v>0.08</v>
      </c>
      <c r="D26" s="46">
        <f>D4*C26/100</f>
        <v>2769.4274320000004</v>
      </c>
      <c r="E26" s="8"/>
      <c r="F26" s="9"/>
    </row>
    <row r="27" spans="2:32" ht="15" thickBot="1">
      <c r="B27" s="45" t="s">
        <v>31</v>
      </c>
      <c r="C27" s="45">
        <v>0.99</v>
      </c>
      <c r="D27" s="46">
        <f>D4*C27/100</f>
        <v>34271.664470999996</v>
      </c>
      <c r="E27" s="8"/>
      <c r="F27" s="9"/>
    </row>
    <row r="28" spans="2:32" ht="15" thickBot="1">
      <c r="B28" s="45" t="s">
        <v>32</v>
      </c>
      <c r="C28" s="45">
        <v>2</v>
      </c>
      <c r="D28" s="46">
        <f>D4*C28/100</f>
        <v>69235.685800000007</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0.03</v>
      </c>
      <c r="D30" s="42">
        <f>D4*C30/100</f>
        <v>1038.5352869999999</v>
      </c>
      <c r="E30" s="81"/>
      <c r="F30" s="84"/>
      <c r="G30" s="36"/>
      <c r="H30" s="36"/>
      <c r="I30" s="36"/>
    </row>
    <row r="31" spans="2:32" ht="15" thickBot="1">
      <c r="B31" s="43" t="s">
        <v>35</v>
      </c>
      <c r="C31" s="43">
        <v>0.43</v>
      </c>
      <c r="D31" s="44">
        <f>D4*C31/100</f>
        <v>14885.672446999999</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v>
      </c>
      <c r="D33" s="48">
        <f t="shared" si="0"/>
        <v>3461784.29</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2736194.3028160003</v>
      </c>
      <c r="E36" s="85"/>
      <c r="F36" s="36"/>
      <c r="G36" s="36"/>
      <c r="H36" s="36"/>
      <c r="I36" s="36"/>
    </row>
    <row r="37" spans="2:9" ht="15" thickBot="1">
      <c r="B37" s="41" t="s">
        <v>40</v>
      </c>
      <c r="C37" s="41"/>
      <c r="D37" s="42">
        <f>D8+D9+D10+D11+D12+D14+D17+D18+D19+D20+D21+D22+D23+D25+D26+D27+D28+D29+D30</f>
        <v>725589.98718400009</v>
      </c>
      <c r="E37" s="85"/>
      <c r="F37" s="36"/>
      <c r="G37" s="36"/>
      <c r="H37" s="36"/>
      <c r="I37" s="36"/>
    </row>
    <row r="38" spans="2:9" ht="15.75" thickBot="1">
      <c r="B38" s="41" t="s">
        <v>8</v>
      </c>
      <c r="C38" s="41"/>
      <c r="D38" s="48">
        <f>SUM(D36:D37)</f>
        <v>3461784.2900000005</v>
      </c>
      <c r="E38" s="86"/>
      <c r="F38" s="36"/>
      <c r="G38" s="36"/>
      <c r="H38" s="36"/>
      <c r="I38" s="36"/>
    </row>
    <row r="39" spans="2:9" ht="15.75" thickBot="1">
      <c r="B39" s="41"/>
      <c r="C39" s="60"/>
      <c r="D39" s="48"/>
      <c r="E39" s="86"/>
      <c r="F39" s="36"/>
      <c r="G39" s="36"/>
      <c r="H39" s="36"/>
      <c r="I39" s="36"/>
    </row>
    <row r="40" spans="2:9" ht="15.75" thickBot="1">
      <c r="B40" s="41"/>
      <c r="C40" s="103"/>
      <c r="D40" s="48"/>
      <c r="E40" s="86"/>
      <c r="F40" s="36"/>
      <c r="G40" s="36"/>
      <c r="H40" s="36"/>
      <c r="I40" s="36"/>
    </row>
    <row r="41" spans="2:9" ht="15.75" thickBot="1">
      <c r="B41" s="41"/>
      <c r="C41" s="110" t="s">
        <v>64</v>
      </c>
      <c r="D41" s="48" t="s">
        <v>65</v>
      </c>
      <c r="E41" s="86"/>
      <c r="F41" s="87"/>
      <c r="G41" s="36"/>
      <c r="H41" s="36"/>
      <c r="I41" s="36"/>
    </row>
    <row r="42" spans="2:9" ht="26.25" customHeight="1" thickBot="1">
      <c r="B42" s="58" t="s">
        <v>59</v>
      </c>
      <c r="C42" s="105">
        <f>D42/D33*100</f>
        <v>79.040000000000006</v>
      </c>
      <c r="D42" s="111">
        <f>D13+D15+D16+D24+D31</f>
        <v>2736194.3028160003</v>
      </c>
      <c r="E42" s="86"/>
      <c r="F42" s="88"/>
      <c r="G42" s="36"/>
      <c r="H42" s="89"/>
      <c r="I42" s="36"/>
    </row>
    <row r="43" spans="2:9" ht="26.25" customHeight="1" thickBot="1">
      <c r="B43" s="59" t="s">
        <v>61</v>
      </c>
      <c r="C43" s="112">
        <f>D43/D33*100</f>
        <v>13.530000000000001</v>
      </c>
      <c r="D43" s="113">
        <f>D17+D18+D19+D20+D21+D22+D25+D26+D27+D28</f>
        <v>468379.41443700006</v>
      </c>
      <c r="E43" s="86"/>
      <c r="F43" s="88"/>
      <c r="G43" s="36"/>
      <c r="H43" s="89"/>
      <c r="I43" s="36"/>
    </row>
    <row r="44" spans="2:9" ht="15.75" thickBot="1">
      <c r="B44" s="52" t="s">
        <v>62</v>
      </c>
      <c r="C44" s="114">
        <f>D44/D33*100</f>
        <v>7.4300000000000006</v>
      </c>
      <c r="D44" s="115">
        <f>D12+D14+D23+D29+D30+D8+D9+D10+D11</f>
        <v>257210.57274700003</v>
      </c>
      <c r="E44" s="86"/>
      <c r="F44" s="88"/>
      <c r="G44" s="36"/>
      <c r="H44" s="89"/>
      <c r="I44" s="36"/>
    </row>
    <row r="45" spans="2:9" ht="15.75" thickTop="1">
      <c r="C45">
        <f t="shared" ref="C45:D45" si="1">SUM(C42:C44)</f>
        <v>100.00000000000001</v>
      </c>
      <c r="D45" s="10">
        <f t="shared" si="1"/>
        <v>3461784.2900000005</v>
      </c>
      <c r="E45" s="86"/>
      <c r="F45" s="88"/>
      <c r="G45" s="36"/>
      <c r="H45" s="89"/>
      <c r="I45" s="36"/>
    </row>
    <row r="46" spans="2:9" ht="15">
      <c r="D46" s="10"/>
      <c r="E46" s="10"/>
    </row>
    <row r="47" spans="2:9" ht="15">
      <c r="F47" s="10">
        <f>E45/D45*100</f>
        <v>0</v>
      </c>
    </row>
    <row r="52" spans="2:17">
      <c r="B52" s="36"/>
      <c r="C52" s="36"/>
      <c r="D52" s="36"/>
      <c r="E52" s="36"/>
      <c r="F52" s="36"/>
      <c r="G52" s="36"/>
      <c r="H52" s="36"/>
      <c r="I52" s="36"/>
      <c r="J52" s="36"/>
      <c r="K52" s="36"/>
      <c r="L52" s="36"/>
      <c r="M52" s="36"/>
      <c r="N52" s="36"/>
      <c r="O52" s="36"/>
      <c r="P52" s="36"/>
      <c r="Q52" s="36"/>
    </row>
    <row r="53" spans="2:17">
      <c r="B53" s="36"/>
      <c r="C53" s="36"/>
      <c r="D53" s="36"/>
      <c r="E53" s="36"/>
      <c r="F53" s="36"/>
      <c r="G53" s="36"/>
      <c r="H53" s="36"/>
      <c r="I53" s="36"/>
      <c r="J53" s="36"/>
      <c r="K53" s="36"/>
      <c r="L53" s="36"/>
      <c r="M53" s="36"/>
      <c r="N53" s="36"/>
      <c r="O53" s="36"/>
      <c r="P53" s="36"/>
      <c r="Q53" s="36"/>
    </row>
    <row r="54" spans="2:17">
      <c r="B54" s="36"/>
      <c r="C54" s="36"/>
      <c r="D54" s="36"/>
      <c r="E54" s="36"/>
      <c r="F54" s="36"/>
      <c r="G54" s="36"/>
      <c r="H54" s="36"/>
      <c r="I54" s="36"/>
      <c r="J54" s="36"/>
      <c r="K54" s="36"/>
      <c r="L54" s="36"/>
      <c r="M54" s="36"/>
      <c r="N54" s="36"/>
      <c r="O54" s="36"/>
      <c r="P54" s="36"/>
      <c r="Q54" s="36"/>
    </row>
    <row r="55" spans="2:17" ht="15">
      <c r="B55" s="36"/>
      <c r="C55" s="36"/>
      <c r="D55" s="36"/>
      <c r="E55" s="128"/>
      <c r="F55" s="35"/>
      <c r="G55" s="35"/>
      <c r="H55" s="35"/>
      <c r="I55" s="35"/>
      <c r="J55" s="35"/>
      <c r="K55" s="35"/>
      <c r="L55" s="35"/>
      <c r="M55" s="36"/>
      <c r="N55" s="36"/>
      <c r="O55" s="36"/>
      <c r="P55" s="36"/>
      <c r="Q55" s="36"/>
    </row>
    <row r="56" spans="2:17" ht="15">
      <c r="B56" s="36"/>
      <c r="C56" s="36"/>
      <c r="D56" s="36"/>
      <c r="E56" s="128"/>
      <c r="F56" s="35"/>
      <c r="G56" s="35"/>
      <c r="H56" s="35"/>
      <c r="I56" s="35"/>
      <c r="J56" s="35"/>
      <c r="K56" s="35"/>
      <c r="L56" s="35"/>
      <c r="M56" s="36"/>
      <c r="N56" s="36"/>
      <c r="O56" s="36"/>
      <c r="P56" s="36"/>
      <c r="Q56" s="36"/>
    </row>
    <row r="57" spans="2:17" ht="15">
      <c r="B57" s="36"/>
      <c r="C57" s="36"/>
      <c r="D57" s="36"/>
      <c r="E57" s="128"/>
      <c r="F57" s="35"/>
      <c r="G57" s="35"/>
      <c r="H57" s="35"/>
      <c r="I57" s="35"/>
      <c r="J57" s="35"/>
      <c r="K57" s="35"/>
      <c r="L57" s="35"/>
      <c r="M57" s="36"/>
      <c r="N57" s="36"/>
      <c r="O57" s="36"/>
      <c r="P57" s="36"/>
      <c r="Q57" s="36"/>
    </row>
    <row r="58" spans="2:17" ht="15">
      <c r="B58" s="36"/>
      <c r="C58" s="36"/>
      <c r="D58" s="36"/>
      <c r="E58" s="128"/>
      <c r="F58" s="35"/>
      <c r="G58" s="35"/>
      <c r="H58" s="35"/>
      <c r="I58" s="35"/>
      <c r="J58" s="35"/>
      <c r="K58" s="35"/>
      <c r="L58" s="35"/>
      <c r="M58" s="36"/>
      <c r="N58" s="36"/>
      <c r="O58" s="36"/>
      <c r="P58" s="36"/>
      <c r="Q58" s="36"/>
    </row>
    <row r="59" spans="2:17" ht="15">
      <c r="B59" s="36"/>
      <c r="C59" s="36"/>
      <c r="D59" s="36"/>
      <c r="E59" s="128"/>
      <c r="F59" s="35"/>
      <c r="G59" s="35"/>
      <c r="H59" s="35"/>
      <c r="I59" s="35"/>
      <c r="J59" s="35"/>
      <c r="K59" s="35"/>
      <c r="L59" s="35"/>
      <c r="M59" s="36"/>
      <c r="N59" s="36"/>
      <c r="O59" s="36"/>
      <c r="P59" s="36"/>
      <c r="Q59" s="36"/>
    </row>
    <row r="60" spans="2:17">
      <c r="B60" s="36"/>
      <c r="C60" s="36"/>
      <c r="D60" s="36"/>
      <c r="E60" s="36"/>
      <c r="F60" s="36"/>
      <c r="G60" s="36"/>
      <c r="H60" s="36"/>
      <c r="I60" s="36"/>
      <c r="J60" s="36"/>
      <c r="K60" s="36"/>
      <c r="L60" s="36"/>
      <c r="M60" s="36"/>
      <c r="N60" s="36"/>
      <c r="O60" s="36"/>
      <c r="P60" s="36"/>
      <c r="Q60" s="36"/>
    </row>
    <row r="61" spans="2:17">
      <c r="B61" s="36"/>
      <c r="C61" s="36"/>
      <c r="D61" s="36"/>
      <c r="E61" s="36"/>
      <c r="F61" s="36"/>
      <c r="G61" s="36"/>
      <c r="H61" s="36"/>
      <c r="I61" s="36"/>
      <c r="J61" s="36"/>
      <c r="K61" s="36"/>
      <c r="L61" s="36"/>
      <c r="M61" s="36"/>
      <c r="N61" s="36"/>
      <c r="O61" s="36"/>
      <c r="P61" s="36"/>
      <c r="Q61" s="36"/>
    </row>
    <row r="62" spans="2:17" ht="15">
      <c r="B62" s="36"/>
      <c r="C62" s="36"/>
      <c r="D62" s="36"/>
      <c r="E62" s="128"/>
      <c r="F62" s="35"/>
      <c r="G62" s="35"/>
      <c r="H62" s="35"/>
      <c r="I62" s="35"/>
      <c r="J62" s="35"/>
      <c r="K62" s="35"/>
      <c r="L62" s="35"/>
      <c r="M62" s="36"/>
      <c r="N62" s="36"/>
      <c r="O62" s="36"/>
      <c r="P62" s="36"/>
      <c r="Q62" s="36"/>
    </row>
    <row r="63" spans="2:17" ht="15">
      <c r="B63" s="36"/>
      <c r="C63" s="36"/>
      <c r="D63" s="36"/>
      <c r="E63" s="128"/>
      <c r="F63" s="35"/>
      <c r="G63" s="35"/>
      <c r="H63" s="35"/>
      <c r="I63" s="35"/>
      <c r="J63" s="35"/>
      <c r="K63" s="35"/>
      <c r="L63" s="35"/>
      <c r="M63" s="36"/>
      <c r="N63" s="36"/>
      <c r="O63" s="36"/>
      <c r="P63" s="36"/>
      <c r="Q63" s="36"/>
    </row>
    <row r="64" spans="2:17" ht="15">
      <c r="B64" s="36"/>
      <c r="C64" s="36"/>
      <c r="D64" s="36"/>
      <c r="E64" s="128"/>
      <c r="F64" s="35"/>
      <c r="G64" s="35"/>
      <c r="H64" s="35"/>
      <c r="I64" s="35"/>
      <c r="J64" s="35"/>
      <c r="K64" s="35"/>
      <c r="L64" s="35"/>
      <c r="M64" s="36"/>
      <c r="N64" s="36"/>
      <c r="O64" s="36"/>
      <c r="P64" s="36"/>
      <c r="Q64" s="36"/>
    </row>
    <row r="65" spans="2:17" ht="15">
      <c r="B65" s="36"/>
      <c r="C65" s="36"/>
      <c r="D65" s="36"/>
      <c r="E65" s="128"/>
      <c r="F65" s="35"/>
      <c r="G65" s="35"/>
      <c r="H65" s="35"/>
      <c r="I65" s="35"/>
      <c r="J65" s="35"/>
      <c r="K65" s="35"/>
      <c r="L65" s="35"/>
      <c r="M65" s="36"/>
      <c r="N65" s="36"/>
      <c r="O65" s="36"/>
      <c r="P65" s="36"/>
      <c r="Q65" s="36"/>
    </row>
    <row r="66" spans="2:17" ht="15">
      <c r="B66" s="36"/>
      <c r="C66" s="36"/>
      <c r="D66" s="36"/>
      <c r="E66" s="128"/>
      <c r="F66" s="35"/>
      <c r="G66" s="35"/>
      <c r="H66" s="35"/>
      <c r="I66" s="35"/>
      <c r="J66" s="35"/>
      <c r="K66" s="35"/>
      <c r="L66" s="35"/>
      <c r="M66" s="36"/>
      <c r="N66" s="36"/>
      <c r="O66" s="36"/>
      <c r="P66" s="36"/>
      <c r="Q66" s="36"/>
    </row>
    <row r="67" spans="2:17">
      <c r="B67" s="36"/>
      <c r="C67" s="36"/>
      <c r="D67" s="36"/>
      <c r="E67" s="36"/>
      <c r="F67" s="36"/>
      <c r="G67" s="36"/>
      <c r="H67" s="36"/>
      <c r="I67" s="36"/>
      <c r="J67" s="36"/>
      <c r="K67" s="36"/>
      <c r="L67" s="36"/>
      <c r="M67" s="36"/>
      <c r="N67" s="36"/>
      <c r="O67" s="36"/>
      <c r="P67" s="36"/>
      <c r="Q67" s="36"/>
    </row>
    <row r="68" spans="2:17" ht="15">
      <c r="B68" s="36"/>
      <c r="C68" s="36"/>
      <c r="D68" s="36"/>
      <c r="E68" s="128"/>
      <c r="F68" s="35"/>
      <c r="G68" s="35"/>
      <c r="H68" s="35"/>
      <c r="I68" s="35"/>
      <c r="J68" s="35"/>
      <c r="K68" s="35"/>
      <c r="L68" s="35"/>
      <c r="M68" s="36"/>
      <c r="N68" s="36"/>
      <c r="O68" s="36"/>
      <c r="P68" s="36"/>
      <c r="Q68" s="36"/>
    </row>
    <row r="69" spans="2:17" ht="15">
      <c r="B69" s="36"/>
      <c r="C69" s="36"/>
      <c r="D69" s="36"/>
      <c r="E69" s="128"/>
      <c r="F69" s="35"/>
      <c r="G69" s="35"/>
      <c r="H69" s="35"/>
      <c r="I69" s="35"/>
      <c r="J69" s="35"/>
      <c r="K69" s="35"/>
      <c r="L69" s="35"/>
      <c r="M69" s="36"/>
      <c r="N69" s="36"/>
      <c r="O69" s="36"/>
      <c r="P69" s="36"/>
      <c r="Q69" s="36"/>
    </row>
    <row r="70" spans="2:17" ht="15">
      <c r="B70" s="36"/>
      <c r="C70" s="36"/>
      <c r="D70" s="36"/>
      <c r="E70" s="128"/>
      <c r="F70" s="35"/>
      <c r="G70" s="35"/>
      <c r="H70" s="35"/>
      <c r="I70" s="35"/>
      <c r="J70" s="35"/>
      <c r="K70" s="35"/>
      <c r="L70" s="35"/>
      <c r="M70" s="36"/>
      <c r="N70" s="36"/>
      <c r="O70" s="36"/>
      <c r="P70" s="36"/>
      <c r="Q70" s="36"/>
    </row>
    <row r="71" spans="2:17" ht="15">
      <c r="B71" s="36"/>
      <c r="C71" s="36"/>
      <c r="D71" s="36"/>
      <c r="E71" s="128"/>
      <c r="F71" s="35"/>
      <c r="G71" s="35"/>
      <c r="H71" s="35"/>
      <c r="I71" s="35"/>
      <c r="J71" s="35"/>
      <c r="K71" s="35"/>
      <c r="L71" s="35"/>
      <c r="M71" s="36"/>
      <c r="N71" s="36"/>
      <c r="O71" s="36"/>
      <c r="P71" s="36"/>
      <c r="Q71" s="36"/>
    </row>
    <row r="72" spans="2:17" ht="15">
      <c r="B72" s="36"/>
      <c r="C72" s="36"/>
      <c r="D72" s="36"/>
      <c r="E72" s="128"/>
      <c r="F72" s="35"/>
      <c r="G72" s="35"/>
      <c r="H72" s="35"/>
      <c r="I72" s="35"/>
      <c r="J72" s="35"/>
      <c r="K72" s="35"/>
      <c r="L72" s="35"/>
      <c r="M72" s="36"/>
      <c r="N72" s="36"/>
      <c r="O72" s="36"/>
      <c r="P72" s="36"/>
      <c r="Q72" s="36"/>
    </row>
    <row r="73" spans="2:17">
      <c r="B73" s="36"/>
      <c r="C73" s="36"/>
      <c r="D73" s="36"/>
      <c r="E73" s="36"/>
      <c r="F73" s="36"/>
      <c r="G73" s="36"/>
      <c r="H73" s="36"/>
      <c r="I73" s="36"/>
      <c r="J73" s="36"/>
      <c r="K73" s="36"/>
      <c r="L73" s="36"/>
      <c r="M73" s="36"/>
      <c r="N73" s="36"/>
      <c r="O73" s="36"/>
      <c r="P73" s="36"/>
      <c r="Q73" s="36"/>
    </row>
    <row r="74" spans="2:17">
      <c r="B74" s="36"/>
      <c r="C74" s="36"/>
      <c r="D74" s="36"/>
      <c r="E74" s="36"/>
      <c r="F74" s="36"/>
      <c r="G74" s="36"/>
      <c r="H74" s="36"/>
      <c r="I74" s="36"/>
      <c r="J74" s="36"/>
      <c r="K74" s="36"/>
      <c r="L74" s="36"/>
      <c r="M74" s="36"/>
      <c r="N74" s="36"/>
      <c r="O74" s="36"/>
      <c r="P74" s="36"/>
      <c r="Q74" s="36"/>
    </row>
    <row r="75" spans="2:17">
      <c r="B75" s="36"/>
      <c r="C75" s="36"/>
      <c r="D75" s="36"/>
      <c r="E75" s="36"/>
      <c r="F75" s="36"/>
      <c r="G75" s="36"/>
      <c r="H75" s="36"/>
      <c r="I75" s="36"/>
      <c r="J75" s="36"/>
      <c r="K75" s="36"/>
      <c r="L75" s="36"/>
      <c r="M75" s="36"/>
      <c r="N75" s="36"/>
      <c r="O75" s="36"/>
      <c r="P75" s="36"/>
      <c r="Q75" s="36"/>
    </row>
    <row r="76" spans="2:17">
      <c r="B76" s="36"/>
      <c r="C76" s="36"/>
      <c r="D76" s="36"/>
      <c r="E76" s="129"/>
      <c r="F76" s="90"/>
      <c r="G76" s="90"/>
      <c r="H76" s="90"/>
      <c r="I76" s="90"/>
      <c r="J76" s="90"/>
      <c r="K76" s="90"/>
      <c r="L76" s="90"/>
      <c r="M76" s="36"/>
      <c r="N76" s="36"/>
      <c r="O76" s="36"/>
      <c r="P76" s="36"/>
      <c r="Q76" s="36"/>
    </row>
    <row r="77" spans="2:17">
      <c r="B77" s="36"/>
      <c r="C77" s="36"/>
      <c r="D77" s="36"/>
      <c r="E77" s="36"/>
      <c r="F77" s="35"/>
      <c r="G77" s="35"/>
      <c r="H77" s="35"/>
      <c r="I77" s="35"/>
      <c r="J77" s="35"/>
      <c r="K77" s="35"/>
      <c r="L77" s="35"/>
      <c r="M77" s="36"/>
      <c r="N77" s="36"/>
      <c r="O77" s="36"/>
      <c r="P77" s="36"/>
      <c r="Q77" s="36"/>
    </row>
    <row r="78" spans="2:17" ht="15">
      <c r="B78" s="36"/>
      <c r="C78" s="36"/>
      <c r="D78" s="36"/>
      <c r="E78" s="128"/>
      <c r="F78" s="35"/>
      <c r="G78" s="35"/>
      <c r="H78" s="35"/>
      <c r="I78" s="35"/>
      <c r="J78" s="35"/>
      <c r="K78" s="35"/>
      <c r="L78" s="35"/>
      <c r="M78" s="36"/>
      <c r="N78" s="36"/>
      <c r="O78" s="36"/>
      <c r="P78" s="36"/>
      <c r="Q78" s="36"/>
    </row>
    <row r="79" spans="2:17" ht="15">
      <c r="B79" s="36"/>
      <c r="C79" s="36"/>
      <c r="D79" s="36"/>
      <c r="E79" s="128"/>
      <c r="F79" s="35"/>
      <c r="G79" s="35"/>
      <c r="H79" s="35"/>
      <c r="I79" s="35"/>
      <c r="J79" s="35"/>
      <c r="K79" s="35"/>
      <c r="L79" s="35"/>
      <c r="M79" s="36"/>
      <c r="N79" s="36"/>
      <c r="O79" s="36"/>
      <c r="P79" s="36"/>
      <c r="Q79" s="36"/>
    </row>
    <row r="80" spans="2:17" ht="15">
      <c r="B80" s="36"/>
      <c r="C80" s="36"/>
      <c r="D80" s="36"/>
      <c r="E80" s="128"/>
      <c r="F80" s="35"/>
      <c r="G80" s="35"/>
      <c r="H80" s="35"/>
      <c r="I80" s="35"/>
      <c r="J80" s="35"/>
      <c r="K80" s="35"/>
      <c r="L80" s="35"/>
      <c r="M80" s="36"/>
      <c r="N80" s="36"/>
      <c r="O80" s="36"/>
      <c r="P80" s="36"/>
      <c r="Q80" s="36"/>
    </row>
    <row r="81" spans="2:17" ht="15">
      <c r="B81" s="36"/>
      <c r="C81" s="36"/>
      <c r="D81" s="36"/>
      <c r="E81" s="128"/>
      <c r="F81" s="35"/>
      <c r="G81" s="35"/>
      <c r="H81" s="35"/>
      <c r="I81" s="35"/>
      <c r="J81" s="35"/>
      <c r="K81" s="35"/>
      <c r="L81" s="35"/>
      <c r="M81" s="36"/>
      <c r="N81" s="36"/>
      <c r="O81" s="36"/>
      <c r="P81" s="36"/>
      <c r="Q81" s="36"/>
    </row>
    <row r="82" spans="2:17" ht="15">
      <c r="B82" s="36"/>
      <c r="C82" s="36"/>
      <c r="D82" s="36"/>
      <c r="E82" s="128"/>
      <c r="F82" s="35"/>
      <c r="G82" s="35"/>
      <c r="H82" s="35"/>
      <c r="I82" s="35"/>
      <c r="J82" s="35"/>
      <c r="K82" s="35"/>
      <c r="L82" s="35"/>
      <c r="M82" s="36"/>
      <c r="N82" s="36"/>
      <c r="O82" s="36"/>
      <c r="P82" s="36"/>
      <c r="Q82" s="36"/>
    </row>
    <row r="83" spans="2:17">
      <c r="B83" s="36"/>
      <c r="C83" s="36"/>
      <c r="D83" s="36"/>
      <c r="E83" s="36"/>
      <c r="F83" s="36"/>
      <c r="G83" s="36"/>
      <c r="H83" s="36"/>
      <c r="I83" s="36"/>
      <c r="J83" s="36"/>
      <c r="K83" s="36"/>
      <c r="L83" s="36"/>
      <c r="M83" s="36"/>
      <c r="N83" s="36"/>
      <c r="O83" s="36"/>
      <c r="P83" s="36"/>
      <c r="Q83" s="36"/>
    </row>
    <row r="84" spans="2:17">
      <c r="B84" s="36"/>
      <c r="C84" s="36"/>
      <c r="D84" s="36"/>
      <c r="E84" s="36"/>
      <c r="F84" s="36"/>
      <c r="G84" s="36"/>
      <c r="H84" s="36"/>
      <c r="I84" s="36"/>
      <c r="J84" s="36"/>
      <c r="K84" s="36"/>
      <c r="L84" s="36"/>
      <c r="M84" s="36"/>
      <c r="N84" s="36"/>
      <c r="O84" s="36"/>
      <c r="P84" s="36"/>
      <c r="Q84" s="36"/>
    </row>
    <row r="85" spans="2:17" ht="15">
      <c r="B85" s="36"/>
      <c r="C85" s="36"/>
      <c r="D85" s="36"/>
      <c r="E85" s="36"/>
      <c r="F85" s="36"/>
      <c r="G85" s="36"/>
      <c r="H85" s="36"/>
      <c r="I85" s="36"/>
      <c r="J85" s="90"/>
      <c r="K85" s="34"/>
      <c r="L85" s="36"/>
      <c r="M85" s="36"/>
      <c r="N85" s="36"/>
      <c r="O85" s="36"/>
      <c r="P85" s="36"/>
      <c r="Q85" s="36"/>
    </row>
  </sheetData>
  <pageMargins left="0.7" right="0.7" top="0.78740157499999996" bottom="0.78740157499999996"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85"/>
  <sheetViews>
    <sheetView workbookViewId="0">
      <selection activeCell="K42" sqref="K42"/>
    </sheetView>
  </sheetViews>
  <sheetFormatPr defaultRowHeight="14.25"/>
  <cols>
    <col min="2" max="2" width="41.625" customWidth="1"/>
    <col min="4" max="4" width="11.125" customWidth="1"/>
  </cols>
  <sheetData>
    <row r="2" spans="2:35">
      <c r="B2" t="s">
        <v>165</v>
      </c>
    </row>
    <row r="3" spans="2:35" ht="15.75" thickBot="1">
      <c r="B3" s="31" t="s">
        <v>10</v>
      </c>
      <c r="C3" s="4"/>
    </row>
    <row r="4" spans="2:35" ht="16.5" thickTop="1" thickBot="1">
      <c r="B4" s="38" t="s">
        <v>9</v>
      </c>
      <c r="C4" s="39">
        <v>1</v>
      </c>
      <c r="D4" s="40">
        <v>2556165.91</v>
      </c>
      <c r="E4" s="10"/>
      <c r="F4" s="6"/>
    </row>
    <row r="5" spans="2:35" ht="15" thickBot="1">
      <c r="B5" s="41" t="s">
        <v>12</v>
      </c>
      <c r="C5" s="41"/>
      <c r="D5" s="42"/>
      <c r="E5" s="5"/>
      <c r="F5" s="6"/>
      <c r="G5" t="s">
        <v>166</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6.17</v>
      </c>
      <c r="D8" s="75">
        <f>D4*C8/100</f>
        <v>157715.43664700002</v>
      </c>
      <c r="E8" s="5"/>
      <c r="F8" s="6"/>
      <c r="G8" s="18"/>
      <c r="H8" s="19">
        <f>D36</f>
        <v>1933739.510915</v>
      </c>
      <c r="I8" s="19">
        <f>H8/5</f>
        <v>386747.902183</v>
      </c>
      <c r="J8" s="20">
        <f>I8*2</f>
        <v>773495.804366</v>
      </c>
      <c r="K8" s="20">
        <f>D37</f>
        <v>622426.39908500004</v>
      </c>
      <c r="L8" s="20">
        <f>(D43/1.5)+D44</f>
        <v>511062.77093933336</v>
      </c>
      <c r="M8" s="26">
        <f>SUM(J8:K8)</f>
        <v>1395922.2034510002</v>
      </c>
      <c r="N8" s="26">
        <f>J8+L8</f>
        <v>1284558.5753053334</v>
      </c>
      <c r="O8" s="21">
        <f>I8*2.5</f>
        <v>966869.7554575</v>
      </c>
      <c r="P8" s="21">
        <f>D37</f>
        <v>622426.39908500004</v>
      </c>
      <c r="Q8" s="21">
        <f>(D43/1.5)+D44</f>
        <v>511062.77093933336</v>
      </c>
      <c r="R8" s="27">
        <f>SUM(O8:P8)</f>
        <v>1589296.1545425002</v>
      </c>
      <c r="S8" s="27">
        <f>O8+Q8</f>
        <v>1477932.5263968334</v>
      </c>
      <c r="T8" s="22">
        <f>I8*3.5</f>
        <v>1353617.6576405</v>
      </c>
      <c r="U8" s="22">
        <f>D37</f>
        <v>622426.39908500004</v>
      </c>
      <c r="V8" s="22">
        <f>(D43/1.5)+D44</f>
        <v>511062.77093933336</v>
      </c>
      <c r="W8" s="28">
        <f>SUM(T8:U8)</f>
        <v>1976044.0567255002</v>
      </c>
      <c r="X8" s="28">
        <f>T8+V8</f>
        <v>1864680.4285798334</v>
      </c>
      <c r="Y8" s="23">
        <f>I8*4.5</f>
        <v>1740365.5598235</v>
      </c>
      <c r="Z8" s="23">
        <f>D37</f>
        <v>622426.39908500004</v>
      </c>
      <c r="AA8" s="23">
        <f>(D43/1.5)+D44</f>
        <v>511062.77093933336</v>
      </c>
      <c r="AB8" s="29">
        <f>SUM(Y8:Z8)</f>
        <v>2362791.9589085001</v>
      </c>
      <c r="AC8" s="29">
        <f>Y8+AA8</f>
        <v>2251428.3307628334</v>
      </c>
      <c r="AD8" s="24">
        <f>I8*5</f>
        <v>1933739.510915</v>
      </c>
      <c r="AE8" s="24">
        <f>D37</f>
        <v>622426.39908500004</v>
      </c>
      <c r="AF8" s="24">
        <f>(D43/1.5)+D44</f>
        <v>511062.77093933336</v>
      </c>
      <c r="AG8" s="57">
        <f>SUM(AD8:AE8)</f>
        <v>2556165.91</v>
      </c>
      <c r="AH8" s="30">
        <f>AD8+AF8</f>
        <v>2444802.2818543334</v>
      </c>
      <c r="AI8">
        <f>AH8/AG8*100-100</f>
        <v>-4.3566666666666691</v>
      </c>
    </row>
    <row r="9" spans="2:35" ht="15" thickBot="1">
      <c r="B9" s="73" t="s">
        <v>13</v>
      </c>
      <c r="C9" s="73">
        <v>0.14000000000000001</v>
      </c>
      <c r="D9" s="75">
        <f>D4*C9/100</f>
        <v>3578.6322740000005</v>
      </c>
      <c r="E9" s="5"/>
      <c r="F9" s="6"/>
      <c r="G9" s="25" t="s">
        <v>4</v>
      </c>
      <c r="H9" s="19"/>
      <c r="I9" s="19"/>
      <c r="J9" s="20">
        <f>J8*2</f>
        <v>1546991.608732</v>
      </c>
      <c r="K9" s="20">
        <f>(K8-D8-D9)*2+(D8+D9)</f>
        <v>1083558.7292490001</v>
      </c>
      <c r="L9" s="20">
        <f>(L8-D8-D9)*2+(D8+D9)</f>
        <v>860831.47295766673</v>
      </c>
      <c r="M9" s="26">
        <f>SUM(J9:K9)</f>
        <v>2630550.3379810001</v>
      </c>
      <c r="N9" s="26">
        <f>J9+L9</f>
        <v>2407823.081689667</v>
      </c>
      <c r="O9" s="21">
        <f>O8*2</f>
        <v>1933739.510915</v>
      </c>
      <c r="P9" s="21">
        <f>(P8-D8-D9)*2+(D8+D9)</f>
        <v>1083558.7292490001</v>
      </c>
      <c r="Q9" s="21">
        <f>(Q8-D8-D9)*2+(D8+D9)</f>
        <v>860831.47295766673</v>
      </c>
      <c r="R9" s="27">
        <f>SUM(O9:P9)</f>
        <v>3017298.2401640001</v>
      </c>
      <c r="S9" s="27">
        <f>O9+Q9</f>
        <v>2794570.983872667</v>
      </c>
      <c r="T9" s="22">
        <f>T8*2</f>
        <v>2707235.315281</v>
      </c>
      <c r="U9" s="22">
        <f>(U8-D8-D9)*2+(D8+D9)</f>
        <v>1083558.7292490001</v>
      </c>
      <c r="V9" s="22">
        <f>(V8-D8-D9)*2+(D8+D9)</f>
        <v>860831.47295766673</v>
      </c>
      <c r="W9" s="28">
        <f>SUM(T9:U9)</f>
        <v>3790794.0445300001</v>
      </c>
      <c r="X9" s="28">
        <f>T9+V9</f>
        <v>3568066.788238667</v>
      </c>
      <c r="Y9" s="23">
        <f>Y8*2</f>
        <v>3480731.119647</v>
      </c>
      <c r="Z9" s="23">
        <f>(Z8-D8-D9)*2+(D8+D9)</f>
        <v>1083558.7292490001</v>
      </c>
      <c r="AA9" s="23">
        <f>(AA8-D8-D9)*2+(D8+D9)</f>
        <v>860831.47295766673</v>
      </c>
      <c r="AB9" s="29">
        <f>SUM(Y9:Z9)</f>
        <v>4564289.8488960005</v>
      </c>
      <c r="AC9" s="29">
        <f>Y9+AA9</f>
        <v>4341562.5926046669</v>
      </c>
      <c r="AD9" s="24">
        <f>AD8*2</f>
        <v>3867479.02183</v>
      </c>
      <c r="AE9" s="24">
        <f>(AE8-D8-D9)*2+(D8+D9)</f>
        <v>1083558.7292490001</v>
      </c>
      <c r="AF9" s="24">
        <f>(AF8-D8-D9)*2+(D8+D9)</f>
        <v>860831.47295766673</v>
      </c>
      <c r="AG9" s="30">
        <f>SUM(AD9:AE9)</f>
        <v>4951037.7510790005</v>
      </c>
      <c r="AH9" s="30">
        <f>AD9+AF9</f>
        <v>4728310.4947876669</v>
      </c>
    </row>
    <row r="10" spans="2:35" ht="15" thickBot="1">
      <c r="B10" s="41" t="s">
        <v>14</v>
      </c>
      <c r="C10" s="41">
        <v>0</v>
      </c>
      <c r="D10" s="42">
        <f>D4*C10/100</f>
        <v>0</v>
      </c>
      <c r="E10" s="5"/>
      <c r="F10" s="6"/>
      <c r="G10" s="25" t="s">
        <v>5</v>
      </c>
      <c r="H10" s="19"/>
      <c r="I10" s="19"/>
      <c r="J10" s="20">
        <f>J8*3</f>
        <v>2320487.413098</v>
      </c>
      <c r="K10" s="20">
        <f>(K8-D8-D9)*3+(D8+D9)</f>
        <v>1544691.0594130002</v>
      </c>
      <c r="L10" s="20">
        <f>(L8-D8-D9)*3+(D8+D9)</f>
        <v>1210600.1749760001</v>
      </c>
      <c r="M10" s="26">
        <f>SUM(J10:K10)</f>
        <v>3865178.472511</v>
      </c>
      <c r="N10" s="26">
        <f>J10+L10</f>
        <v>3531087.5880740001</v>
      </c>
      <c r="O10" s="21">
        <f>O8*3</f>
        <v>2900609.2663725</v>
      </c>
      <c r="P10" s="21">
        <f>(P8-D8-D9)*3+(D8+D9)</f>
        <v>1544691.0594130002</v>
      </c>
      <c r="Q10" s="21">
        <f>(Q8-D8-D9)*3+(D8+D9)</f>
        <v>1210600.1749760001</v>
      </c>
      <c r="R10" s="27">
        <f>SUM(O10:P10)</f>
        <v>4445300.3257855</v>
      </c>
      <c r="S10" s="27">
        <f>O10+Q10</f>
        <v>4111209.4413485001</v>
      </c>
      <c r="T10" s="22">
        <f>T8*3</f>
        <v>4060852.9729215</v>
      </c>
      <c r="U10" s="22">
        <f>(U8-D8-D9)*3+(D8+D9)</f>
        <v>1544691.0594130002</v>
      </c>
      <c r="V10" s="22">
        <f>(V8-D8-D9)*3+(D8+D9)</f>
        <v>1210600.1749760001</v>
      </c>
      <c r="W10" s="28">
        <f>SUM(T10:U10)</f>
        <v>5605544.0323345</v>
      </c>
      <c r="X10" s="28">
        <f>T10+V10</f>
        <v>5271453.1478975005</v>
      </c>
      <c r="Y10" s="23">
        <f>Y8*3</f>
        <v>5221096.6794705</v>
      </c>
      <c r="Z10" s="23">
        <f>(Z8-D8-D9)*3+(D8+D9)</f>
        <v>1544691.0594130002</v>
      </c>
      <c r="AA10" s="23">
        <f>(AA8-D8-D9)*3+(D8+D9)</f>
        <v>1210600.1749760001</v>
      </c>
      <c r="AB10" s="29">
        <f>SUM(Y10:Z10)</f>
        <v>6765787.7388835</v>
      </c>
      <c r="AC10" s="29">
        <f>Y10+AA10</f>
        <v>6431696.8544465005</v>
      </c>
      <c r="AD10" s="24">
        <f>AD8*3</f>
        <v>5801218.532745</v>
      </c>
      <c r="AE10" s="24">
        <f>(AE8-D8-D9)*3+(D8+D9)</f>
        <v>1544691.0594130002</v>
      </c>
      <c r="AF10" s="24">
        <f>(AF8-D8-D9)*3+(D8+D9)</f>
        <v>1210600.1749760001</v>
      </c>
      <c r="AG10" s="30">
        <f>SUM(AD10:AE10)</f>
        <v>7345909.592158</v>
      </c>
      <c r="AH10" s="30">
        <f>AD10+AF10</f>
        <v>7011818.7077210005</v>
      </c>
    </row>
    <row r="11" spans="2:35" ht="15" thickBot="1">
      <c r="B11" s="41" t="s">
        <v>15</v>
      </c>
      <c r="C11" s="41">
        <v>0</v>
      </c>
      <c r="D11" s="42">
        <f>D4*C11/100</f>
        <v>0</v>
      </c>
      <c r="E11" s="5"/>
      <c r="F11" s="6"/>
      <c r="G11" s="25" t="s">
        <v>6</v>
      </c>
      <c r="H11" s="19"/>
      <c r="I11" s="19"/>
      <c r="J11" s="20">
        <f>J8*4</f>
        <v>3093983.217464</v>
      </c>
      <c r="K11" s="20">
        <f>(K8-D8-D9)*4+(D8+D9)</f>
        <v>2005823.3895770002</v>
      </c>
      <c r="L11" s="20">
        <f>(L8-D8-D9)*4+(D8+D9)</f>
        <v>1560368.8769943335</v>
      </c>
      <c r="M11" s="26">
        <f>SUM(J11:K11)</f>
        <v>5099806.6070410004</v>
      </c>
      <c r="N11" s="26">
        <f>J11+L11</f>
        <v>4654352.0944583332</v>
      </c>
      <c r="O11" s="21">
        <f>O8*4</f>
        <v>3867479.02183</v>
      </c>
      <c r="P11" s="21">
        <f>(P8-D8-D9)*4+(D8+D9)</f>
        <v>2005823.3895770002</v>
      </c>
      <c r="Q11" s="21">
        <f>(Q8-D8-D9)*4+(D8+D9)</f>
        <v>1560368.8769943335</v>
      </c>
      <c r="R11" s="27">
        <f>SUM(O11:P11)</f>
        <v>5873302.4114070004</v>
      </c>
      <c r="S11" s="27">
        <f>O11+Q11</f>
        <v>5427847.8988243332</v>
      </c>
      <c r="T11" s="22">
        <f>T8*4</f>
        <v>5414470.630562</v>
      </c>
      <c r="U11" s="22">
        <f>(U8-D8-D9)*4+(D8+D9)</f>
        <v>2005823.3895770002</v>
      </c>
      <c r="V11" s="22">
        <f>(V8-D8-D9)*4+(D8+D9)</f>
        <v>1560368.8769943335</v>
      </c>
      <c r="W11" s="28">
        <f>SUM(T11:U11)</f>
        <v>7420294.0201390004</v>
      </c>
      <c r="X11" s="28">
        <f>T11+V11</f>
        <v>6974839.5075563332</v>
      </c>
      <c r="Y11" s="23">
        <f>Y8*4</f>
        <v>6961462.239294</v>
      </c>
      <c r="Z11" s="23">
        <f>(Z8-D8-D9)*4+(D8+D9)</f>
        <v>2005823.3895770002</v>
      </c>
      <c r="AA11" s="23">
        <f>(AA8-D8-D9)*4+(D8+D9)</f>
        <v>1560368.8769943335</v>
      </c>
      <c r="AB11" s="29">
        <f>SUM(Y11:Z11)</f>
        <v>8967285.6288709994</v>
      </c>
      <c r="AC11" s="29">
        <f>Y11+AA11</f>
        <v>8521831.1162883341</v>
      </c>
      <c r="AD11" s="24">
        <f>AD8*4</f>
        <v>7734958.04366</v>
      </c>
      <c r="AE11" s="24">
        <f>(AE8-D8-D9)*4+(D8+D9)</f>
        <v>2005823.3895770002</v>
      </c>
      <c r="AF11" s="24">
        <f>(AF8-D8-D9)*4+(D8+D9)</f>
        <v>1560368.8769943335</v>
      </c>
      <c r="AG11" s="30">
        <f>SUM(AD11:AE11)</f>
        <v>9740781.4332369994</v>
      </c>
      <c r="AH11" s="30">
        <f>AD11+AF11</f>
        <v>9295326.9206543341</v>
      </c>
    </row>
    <row r="12" spans="2:35" ht="15" thickBot="1">
      <c r="B12" s="41" t="s">
        <v>16</v>
      </c>
      <c r="C12" s="41">
        <v>0.4</v>
      </c>
      <c r="D12" s="42">
        <f>D4*C12/100</f>
        <v>10224.663640000001</v>
      </c>
      <c r="E12" s="5"/>
      <c r="F12" s="5"/>
      <c r="G12" s="25" t="s">
        <v>7</v>
      </c>
      <c r="H12" s="19"/>
      <c r="I12" s="19"/>
      <c r="J12" s="20">
        <f>J8*5</f>
        <v>3867479.02183</v>
      </c>
      <c r="K12" s="20">
        <f>(K8-D8-D9)*5+(D8+D9)</f>
        <v>2466955.7197410003</v>
      </c>
      <c r="L12" s="20">
        <f>(L8-D8-D9)*5+(D8+D9)</f>
        <v>1910137.5790126668</v>
      </c>
      <c r="M12" s="26">
        <f>SUM(J12:K12)</f>
        <v>6334434.7415709998</v>
      </c>
      <c r="N12" s="26">
        <f>J12+L12</f>
        <v>5777616.6008426668</v>
      </c>
      <c r="O12" s="21">
        <f>O8*5</f>
        <v>4834348.7772875</v>
      </c>
      <c r="P12" s="21">
        <f>(P8-D8-D9)*5+(D8+D9)</f>
        <v>2466955.7197410003</v>
      </c>
      <c r="Q12" s="21">
        <f>(Q8-D8-D9)*5+(D8+D9)</f>
        <v>1910137.5790126668</v>
      </c>
      <c r="R12" s="27">
        <f>SUM(O12:P12)</f>
        <v>7301304.4970284998</v>
      </c>
      <c r="S12" s="27">
        <f>O12+Q12</f>
        <v>6744486.3563001668</v>
      </c>
      <c r="T12" s="22">
        <f>T8*5</f>
        <v>6768088.2882025</v>
      </c>
      <c r="U12" s="22">
        <f>(U8-D8-D9)*5+(D8+D9)</f>
        <v>2466955.7197410003</v>
      </c>
      <c r="V12" s="22">
        <f>(V8-D8-D9)*5+(D8+D9)</f>
        <v>1910137.5790126668</v>
      </c>
      <c r="W12" s="28">
        <f>SUM(T12:U12)</f>
        <v>9235044.0079434998</v>
      </c>
      <c r="X12" s="28">
        <f>T12+V12</f>
        <v>8678225.8672151677</v>
      </c>
      <c r="Y12" s="23">
        <f>Y8*5</f>
        <v>8701827.7991175</v>
      </c>
      <c r="Z12" s="23">
        <f>(Z8-D8-D9)*5+(D8+D9)</f>
        <v>2466955.7197410003</v>
      </c>
      <c r="AA12" s="23">
        <f>(AA8-D8-D9)*5+(D8+D9)</f>
        <v>1910137.5790126668</v>
      </c>
      <c r="AB12" s="29">
        <f>SUM(Y12:Z12)</f>
        <v>11168783.5188585</v>
      </c>
      <c r="AC12" s="29">
        <f>Y12+AA12</f>
        <v>10611965.378130168</v>
      </c>
      <c r="AD12" s="24">
        <f>AD8*5</f>
        <v>9668697.554575</v>
      </c>
      <c r="AE12" s="24">
        <f>(AE8-D8-D9)*5+(D8+D9)</f>
        <v>2466955.7197410003</v>
      </c>
      <c r="AF12" s="24">
        <f>(AF8-D8-D9)*5+(D8+D9)</f>
        <v>1910137.5790126668</v>
      </c>
      <c r="AG12" s="30">
        <f>SUM(AD12:AE12)</f>
        <v>12135653.274316</v>
      </c>
      <c r="AH12" s="30">
        <f>AD12+AF12</f>
        <v>11578835.133587666</v>
      </c>
    </row>
    <row r="13" spans="2:35" ht="15" thickBot="1">
      <c r="B13" s="43" t="s">
        <v>17</v>
      </c>
      <c r="C13" s="43">
        <v>1.22</v>
      </c>
      <c r="D13" s="44">
        <f>D4*C13/100</f>
        <v>31185.224102000004</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1.94</v>
      </c>
      <c r="D14" s="42">
        <f>D4*C14/100</f>
        <v>49589.618654000005</v>
      </c>
      <c r="E14" s="8"/>
      <c r="F14" s="9"/>
    </row>
    <row r="15" spans="2:35" ht="15.75" thickBot="1">
      <c r="B15" s="43" t="s">
        <v>19</v>
      </c>
      <c r="C15" s="43">
        <v>63.86</v>
      </c>
      <c r="D15" s="44">
        <f>D4*C15/100</f>
        <v>1632367.5501260001</v>
      </c>
      <c r="E15" s="8"/>
      <c r="F15" s="9"/>
      <c r="G15" t="s">
        <v>67</v>
      </c>
      <c r="M15" s="32"/>
      <c r="N15" s="32"/>
      <c r="O15" s="32"/>
    </row>
    <row r="16" spans="2:35" ht="15.75" thickBot="1">
      <c r="B16" s="43" t="s">
        <v>20</v>
      </c>
      <c r="C16" s="43">
        <v>2.2999999999999998</v>
      </c>
      <c r="D16" s="44">
        <f>D4*C16/100</f>
        <v>58791.815930000004</v>
      </c>
      <c r="E16" s="8"/>
      <c r="F16" s="9"/>
      <c r="G16" t="s">
        <v>71</v>
      </c>
    </row>
    <row r="17" spans="2:32" ht="15.75" thickBot="1">
      <c r="B17" s="45" t="s">
        <v>21</v>
      </c>
      <c r="C17" s="45">
        <v>0.94</v>
      </c>
      <c r="D17" s="46">
        <f>D4*C17/100</f>
        <v>24027.959553999997</v>
      </c>
      <c r="E17" s="8"/>
      <c r="F17" s="9"/>
      <c r="G17" t="s">
        <v>84</v>
      </c>
    </row>
    <row r="18" spans="2:32" ht="15.75" thickBot="1">
      <c r="B18" s="45" t="s">
        <v>60</v>
      </c>
      <c r="C18" s="45">
        <v>0.03</v>
      </c>
      <c r="D18" s="46">
        <f>D4*C18/100</f>
        <v>766.84977300000003</v>
      </c>
      <c r="E18" s="8"/>
      <c r="F18" s="9"/>
      <c r="G18" s="31" t="s">
        <v>68</v>
      </c>
      <c r="H18" s="31"/>
      <c r="I18" s="31"/>
      <c r="J18" s="31"/>
      <c r="AA18" s="37"/>
      <c r="AB18" s="37"/>
      <c r="AC18" s="37"/>
      <c r="AD18" s="37"/>
      <c r="AE18" s="37"/>
      <c r="AF18" s="37"/>
    </row>
    <row r="19" spans="2:32" ht="15.75" thickBot="1">
      <c r="B19" s="45" t="s">
        <v>23</v>
      </c>
      <c r="C19" s="45">
        <v>2.82</v>
      </c>
      <c r="D19" s="46">
        <f>D4*C19/100</f>
        <v>72083.878662000003</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v>
      </c>
      <c r="D20" s="46">
        <f>D4*C20/100</f>
        <v>0</v>
      </c>
      <c r="E20" s="8"/>
      <c r="F20" s="9"/>
      <c r="G20" t="s">
        <v>47</v>
      </c>
      <c r="P20" s="37"/>
      <c r="Q20" s="37"/>
      <c r="R20" s="37"/>
      <c r="S20" s="37"/>
      <c r="T20" s="37"/>
      <c r="U20" s="37"/>
      <c r="V20" s="37"/>
      <c r="W20" s="37"/>
      <c r="X20" s="37"/>
      <c r="Y20" s="37"/>
      <c r="Z20" s="37"/>
    </row>
    <row r="21" spans="2:32" ht="15.75" thickBot="1">
      <c r="B21" s="45" t="s">
        <v>25</v>
      </c>
      <c r="C21" s="45">
        <v>1.19</v>
      </c>
      <c r="D21" s="46">
        <f>D4*C21/100</f>
        <v>30418.374328999998</v>
      </c>
      <c r="E21" s="8"/>
      <c r="F21" s="9"/>
      <c r="G21" t="s">
        <v>70</v>
      </c>
    </row>
    <row r="22" spans="2:32" ht="15" thickBot="1">
      <c r="B22" s="45" t="s">
        <v>26</v>
      </c>
      <c r="C22" s="45">
        <v>6.17</v>
      </c>
      <c r="D22" s="46">
        <f>D4*C22/100</f>
        <v>157715.43664700002</v>
      </c>
      <c r="E22" s="8"/>
      <c r="F22" s="9"/>
    </row>
    <row r="23" spans="2:32" ht="15" thickBot="1">
      <c r="B23" s="41" t="s">
        <v>27</v>
      </c>
      <c r="C23" s="47">
        <v>0.69</v>
      </c>
      <c r="D23" s="42">
        <f>D4*C23/100</f>
        <v>17637.544779</v>
      </c>
      <c r="E23" s="8"/>
      <c r="F23" s="9"/>
    </row>
    <row r="24" spans="2:32" ht="15" thickBot="1">
      <c r="B24" s="43" t="s">
        <v>28</v>
      </c>
      <c r="C24" s="43">
        <v>8.19</v>
      </c>
      <c r="D24" s="44">
        <f>D4*C24/100</f>
        <v>209349.988029</v>
      </c>
      <c r="E24" s="8"/>
      <c r="F24" s="9"/>
    </row>
    <row r="25" spans="2:32" ht="15" thickBot="1">
      <c r="B25" s="45" t="s">
        <v>29</v>
      </c>
      <c r="C25" s="45">
        <v>0</v>
      </c>
      <c r="D25" s="46">
        <f>D4*C25/100</f>
        <v>0</v>
      </c>
      <c r="E25" s="8"/>
      <c r="F25" s="9"/>
    </row>
    <row r="26" spans="2:32" ht="15" thickBot="1">
      <c r="B26" s="45" t="s">
        <v>30</v>
      </c>
      <c r="C26" s="45">
        <v>0.1</v>
      </c>
      <c r="D26" s="46">
        <f>D4*C26/100</f>
        <v>2556.1659100000002</v>
      </c>
      <c r="E26" s="8"/>
      <c r="F26" s="9"/>
    </row>
    <row r="27" spans="2:32" ht="15" thickBot="1">
      <c r="B27" s="45" t="s">
        <v>31</v>
      </c>
      <c r="C27" s="45">
        <v>0.56000000000000005</v>
      </c>
      <c r="D27" s="46">
        <f>D4*C27/100</f>
        <v>14314.529096000002</v>
      </c>
      <c r="E27" s="8"/>
      <c r="F27" s="9"/>
    </row>
    <row r="28" spans="2:32" ht="15" thickBot="1">
      <c r="B28" s="45" t="s">
        <v>32</v>
      </c>
      <c r="C28" s="45">
        <v>1.26</v>
      </c>
      <c r="D28" s="46">
        <f>D4*C28/100</f>
        <v>32207.690466</v>
      </c>
      <c r="E28" s="81"/>
      <c r="F28" s="82"/>
      <c r="G28" s="36"/>
      <c r="H28" s="36"/>
      <c r="I28" s="36"/>
    </row>
    <row r="29" spans="2:32" ht="15" thickBot="1">
      <c r="B29" s="41" t="s">
        <v>33</v>
      </c>
      <c r="C29" s="47">
        <v>0.04</v>
      </c>
      <c r="D29" s="42">
        <f>D4*C29/100</f>
        <v>1022.466364</v>
      </c>
      <c r="E29" s="81"/>
      <c r="F29" s="83"/>
      <c r="G29" s="36"/>
      <c r="H29" s="36"/>
      <c r="I29" s="36"/>
    </row>
    <row r="30" spans="2:32" ht="15" thickBot="1">
      <c r="B30" s="41" t="s">
        <v>34</v>
      </c>
      <c r="C30" s="47">
        <v>1.9</v>
      </c>
      <c r="D30" s="42">
        <f>D4*C30/100</f>
        <v>48567.152290000005</v>
      </c>
      <c r="E30" s="81"/>
      <c r="F30" s="84"/>
      <c r="G30" s="36"/>
      <c r="H30" s="36"/>
      <c r="I30" s="36"/>
    </row>
    <row r="31" spans="2:32" ht="15" thickBot="1">
      <c r="B31" s="43" t="s">
        <v>35</v>
      </c>
      <c r="C31" s="43">
        <v>0.08</v>
      </c>
      <c r="D31" s="44">
        <f>D4*C31/100</f>
        <v>2044.932728</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v>
      </c>
      <c r="D33" s="48">
        <f t="shared" si="0"/>
        <v>2556165.9099999997</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1933739.510915</v>
      </c>
      <c r="E36" s="85"/>
      <c r="F36" s="36"/>
      <c r="G36" s="36"/>
      <c r="H36" s="36"/>
      <c r="I36" s="36"/>
    </row>
    <row r="37" spans="2:9" ht="15" thickBot="1">
      <c r="B37" s="41" t="s">
        <v>40</v>
      </c>
      <c r="C37" s="41"/>
      <c r="D37" s="42">
        <f>D8+D9+D10+D11+D12+D14+D17+D18+D19+D20+D21+D22+D23+D25+D26+D27+D28+D29+D30</f>
        <v>622426.39908500004</v>
      </c>
      <c r="E37" s="85"/>
      <c r="F37" s="36"/>
      <c r="G37" s="36"/>
      <c r="H37" s="36"/>
      <c r="I37" s="36"/>
    </row>
    <row r="38" spans="2:9" ht="15.75" thickBot="1">
      <c r="B38" s="41" t="s">
        <v>8</v>
      </c>
      <c r="C38" s="41"/>
      <c r="D38" s="48">
        <f>SUM(D36:D37)</f>
        <v>2556165.91</v>
      </c>
      <c r="E38" s="86"/>
      <c r="F38" s="36"/>
      <c r="G38" s="36"/>
      <c r="H38" s="36"/>
      <c r="I38" s="36"/>
    </row>
    <row r="39" spans="2:9" ht="15.75" thickBot="1">
      <c r="B39" s="41"/>
      <c r="C39" s="60"/>
      <c r="D39" s="48"/>
      <c r="E39" s="86"/>
      <c r="F39" s="36"/>
      <c r="G39" s="36"/>
      <c r="H39" s="36"/>
      <c r="I39" s="36"/>
    </row>
    <row r="40" spans="2:9" ht="15.75" thickBot="1">
      <c r="B40" s="41"/>
      <c r="C40" s="103"/>
      <c r="D40" s="48"/>
      <c r="E40" s="86"/>
      <c r="F40" s="36"/>
      <c r="G40" s="36"/>
      <c r="H40" s="36"/>
      <c r="I40" s="36"/>
    </row>
    <row r="41" spans="2:9" ht="15.75" thickBot="1">
      <c r="B41" s="41"/>
      <c r="C41" s="110" t="s">
        <v>64</v>
      </c>
      <c r="D41" s="48" t="s">
        <v>65</v>
      </c>
      <c r="E41" s="86"/>
      <c r="F41" s="87"/>
      <c r="G41" s="36"/>
      <c r="H41" s="36"/>
      <c r="I41" s="36"/>
    </row>
    <row r="42" spans="2:9" ht="36" customHeight="1" thickBot="1">
      <c r="B42" s="58" t="s">
        <v>59</v>
      </c>
      <c r="C42" s="105">
        <f>D42/D33*100</f>
        <v>75.650000000000006</v>
      </c>
      <c r="D42" s="111">
        <f>D13+D15+D16+D24+D31</f>
        <v>1933739.510915</v>
      </c>
      <c r="E42" s="86"/>
      <c r="F42" s="88"/>
      <c r="G42" s="36"/>
      <c r="H42" s="89"/>
      <c r="I42" s="36"/>
    </row>
    <row r="43" spans="2:9" ht="21.75" customHeight="1" thickBot="1">
      <c r="B43" s="59" t="s">
        <v>61</v>
      </c>
      <c r="C43" s="112">
        <f>D43/D33*100</f>
        <v>13.070000000000004</v>
      </c>
      <c r="D43" s="113">
        <f>D17+D18+D19+D20+D21+D22+D25+D26+D27+D28</f>
        <v>334090.88443700003</v>
      </c>
      <c r="E43" s="86"/>
      <c r="F43" s="88"/>
      <c r="G43" s="36"/>
      <c r="H43" s="89"/>
      <c r="I43" s="36"/>
    </row>
    <row r="44" spans="2:9" ht="15.75" thickBot="1">
      <c r="B44" s="52" t="s">
        <v>62</v>
      </c>
      <c r="C44" s="114">
        <f>D44/D33*100</f>
        <v>11.280000000000003</v>
      </c>
      <c r="D44" s="115">
        <f>D12+D14+D23+D29+D30+D8+D9+D10+D11</f>
        <v>288335.51464800001</v>
      </c>
      <c r="E44" s="86"/>
      <c r="F44" s="88"/>
      <c r="G44" s="36"/>
      <c r="H44" s="89"/>
      <c r="I44" s="36"/>
    </row>
    <row r="45" spans="2:9" ht="15.75" thickTop="1">
      <c r="C45">
        <f t="shared" ref="C45:D45" si="1">SUM(C42:C44)</f>
        <v>100.00000000000001</v>
      </c>
      <c r="D45" s="10">
        <f t="shared" si="1"/>
        <v>2556165.91</v>
      </c>
      <c r="E45" s="86"/>
      <c r="F45" s="88"/>
      <c r="G45" s="36"/>
      <c r="H45" s="89"/>
      <c r="I45" s="36"/>
    </row>
    <row r="46" spans="2:9" ht="15">
      <c r="D46" s="10"/>
      <c r="E46" s="10"/>
    </row>
    <row r="47" spans="2:9" ht="15">
      <c r="F47" s="10">
        <f>E45/D45*100</f>
        <v>0</v>
      </c>
    </row>
    <row r="53" spans="2:17">
      <c r="B53" s="36"/>
      <c r="C53" s="36"/>
      <c r="D53" s="36"/>
      <c r="E53" s="36"/>
      <c r="F53" s="36"/>
      <c r="G53" s="36"/>
      <c r="H53" s="36"/>
      <c r="I53" s="36"/>
      <c r="J53" s="36"/>
      <c r="K53" s="36"/>
      <c r="L53" s="36"/>
      <c r="M53" s="36"/>
      <c r="N53" s="36"/>
      <c r="O53" s="36"/>
      <c r="P53" s="36"/>
      <c r="Q53" s="36"/>
    </row>
    <row r="54" spans="2:17">
      <c r="B54" s="36"/>
      <c r="C54" s="36"/>
      <c r="D54" s="36"/>
      <c r="E54" s="36"/>
      <c r="F54" s="36"/>
      <c r="G54" s="36"/>
      <c r="H54" s="36"/>
      <c r="I54" s="36"/>
      <c r="J54" s="36"/>
      <c r="K54" s="36"/>
      <c r="L54" s="36"/>
      <c r="M54" s="36"/>
      <c r="N54" s="36"/>
      <c r="O54" s="36"/>
      <c r="P54" s="36"/>
      <c r="Q54" s="36"/>
    </row>
    <row r="55" spans="2:17" ht="15">
      <c r="B55" s="36"/>
      <c r="C55" s="36"/>
      <c r="D55" s="36"/>
      <c r="E55" s="128"/>
      <c r="F55" s="35"/>
      <c r="G55" s="35"/>
      <c r="H55" s="35"/>
      <c r="I55" s="35"/>
      <c r="J55" s="35"/>
      <c r="K55" s="35"/>
      <c r="L55" s="35"/>
      <c r="M55" s="36"/>
      <c r="N55" s="36"/>
      <c r="O55" s="36"/>
      <c r="P55" s="36"/>
      <c r="Q55" s="36"/>
    </row>
    <row r="56" spans="2:17" ht="15">
      <c r="B56" s="36"/>
      <c r="C56" s="36"/>
      <c r="D56" s="36"/>
      <c r="E56" s="128"/>
      <c r="F56" s="35"/>
      <c r="G56" s="35"/>
      <c r="H56" s="35"/>
      <c r="I56" s="35"/>
      <c r="J56" s="35"/>
      <c r="K56" s="35"/>
      <c r="L56" s="35"/>
      <c r="M56" s="36"/>
      <c r="N56" s="36"/>
      <c r="O56" s="36"/>
      <c r="P56" s="36"/>
      <c r="Q56" s="36"/>
    </row>
    <row r="57" spans="2:17" ht="15">
      <c r="B57" s="36"/>
      <c r="C57" s="36"/>
      <c r="D57" s="36"/>
      <c r="E57" s="128"/>
      <c r="F57" s="35"/>
      <c r="G57" s="35"/>
      <c r="H57" s="35"/>
      <c r="I57" s="35"/>
      <c r="J57" s="35"/>
      <c r="K57" s="35"/>
      <c r="L57" s="35"/>
      <c r="M57" s="36"/>
      <c r="N57" s="36"/>
      <c r="O57" s="36"/>
      <c r="P57" s="36"/>
      <c r="Q57" s="36"/>
    </row>
    <row r="58" spans="2:17" ht="15">
      <c r="B58" s="36"/>
      <c r="C58" s="36"/>
      <c r="D58" s="36"/>
      <c r="E58" s="128"/>
      <c r="F58" s="35"/>
      <c r="G58" s="35"/>
      <c r="H58" s="35"/>
      <c r="I58" s="35"/>
      <c r="J58" s="35"/>
      <c r="K58" s="35"/>
      <c r="L58" s="35"/>
      <c r="M58" s="36"/>
      <c r="N58" s="36"/>
      <c r="O58" s="36"/>
      <c r="P58" s="36"/>
      <c r="Q58" s="36"/>
    </row>
    <row r="59" spans="2:17" ht="15">
      <c r="B59" s="36"/>
      <c r="C59" s="36"/>
      <c r="D59" s="36"/>
      <c r="E59" s="128"/>
      <c r="F59" s="35"/>
      <c r="G59" s="35"/>
      <c r="H59" s="35"/>
      <c r="I59" s="35"/>
      <c r="J59" s="35"/>
      <c r="K59" s="35"/>
      <c r="L59" s="35"/>
      <c r="M59" s="36"/>
      <c r="N59" s="36"/>
      <c r="O59" s="36"/>
      <c r="P59" s="36"/>
      <c r="Q59" s="36"/>
    </row>
    <row r="60" spans="2:17">
      <c r="B60" s="36"/>
      <c r="C60" s="36"/>
      <c r="D60" s="36"/>
      <c r="E60" s="36"/>
      <c r="F60" s="36"/>
      <c r="G60" s="36"/>
      <c r="H60" s="36"/>
      <c r="I60" s="36"/>
      <c r="J60" s="36"/>
      <c r="K60" s="36"/>
      <c r="L60" s="36"/>
      <c r="M60" s="36"/>
      <c r="N60" s="36"/>
      <c r="O60" s="36"/>
      <c r="P60" s="36"/>
      <c r="Q60" s="36"/>
    </row>
    <row r="61" spans="2:17">
      <c r="B61" s="36"/>
      <c r="C61" s="36"/>
      <c r="D61" s="36"/>
      <c r="E61" s="36"/>
      <c r="F61" s="36"/>
      <c r="G61" s="36"/>
      <c r="H61" s="36"/>
      <c r="I61" s="36"/>
      <c r="J61" s="36"/>
      <c r="K61" s="36"/>
      <c r="L61" s="36"/>
      <c r="M61" s="36"/>
      <c r="N61" s="36"/>
      <c r="O61" s="36"/>
      <c r="P61" s="36"/>
      <c r="Q61" s="36"/>
    </row>
    <row r="62" spans="2:17" ht="15">
      <c r="B62" s="36"/>
      <c r="C62" s="36"/>
      <c r="D62" s="36"/>
      <c r="E62" s="128"/>
      <c r="F62" s="35"/>
      <c r="G62" s="35"/>
      <c r="H62" s="35"/>
      <c r="I62" s="35"/>
      <c r="J62" s="35"/>
      <c r="K62" s="35"/>
      <c r="L62" s="35"/>
      <c r="M62" s="36"/>
      <c r="N62" s="36"/>
      <c r="O62" s="36"/>
      <c r="P62" s="36"/>
      <c r="Q62" s="36"/>
    </row>
    <row r="63" spans="2:17" ht="15">
      <c r="B63" s="36"/>
      <c r="C63" s="36"/>
      <c r="D63" s="36"/>
      <c r="E63" s="128"/>
      <c r="F63" s="35"/>
      <c r="G63" s="35"/>
      <c r="H63" s="35"/>
      <c r="I63" s="35"/>
      <c r="J63" s="35"/>
      <c r="K63" s="35"/>
      <c r="L63" s="35"/>
      <c r="M63" s="36"/>
      <c r="N63" s="36"/>
      <c r="O63" s="36"/>
      <c r="P63" s="36"/>
      <c r="Q63" s="36"/>
    </row>
    <row r="64" spans="2:17" ht="15">
      <c r="B64" s="36"/>
      <c r="C64" s="36"/>
      <c r="D64" s="36"/>
      <c r="E64" s="128"/>
      <c r="F64" s="35"/>
      <c r="G64" s="35"/>
      <c r="H64" s="35"/>
      <c r="I64" s="35"/>
      <c r="J64" s="35"/>
      <c r="K64" s="35"/>
      <c r="L64" s="35"/>
      <c r="M64" s="36"/>
      <c r="N64" s="36"/>
      <c r="O64" s="36"/>
      <c r="P64" s="36"/>
      <c r="Q64" s="36"/>
    </row>
    <row r="65" spans="2:17" ht="15">
      <c r="B65" s="36"/>
      <c r="C65" s="36"/>
      <c r="D65" s="36"/>
      <c r="E65" s="128"/>
      <c r="F65" s="35"/>
      <c r="G65" s="35"/>
      <c r="H65" s="35"/>
      <c r="I65" s="35"/>
      <c r="J65" s="35"/>
      <c r="K65" s="35"/>
      <c r="L65" s="35"/>
      <c r="M65" s="36"/>
      <c r="N65" s="36"/>
      <c r="O65" s="36"/>
      <c r="P65" s="36"/>
      <c r="Q65" s="36"/>
    </row>
    <row r="66" spans="2:17" ht="15">
      <c r="B66" s="36"/>
      <c r="C66" s="36"/>
      <c r="D66" s="36"/>
      <c r="E66" s="128"/>
      <c r="F66" s="35"/>
      <c r="G66" s="35"/>
      <c r="H66" s="35"/>
      <c r="I66" s="35"/>
      <c r="J66" s="35"/>
      <c r="K66" s="35"/>
      <c r="L66" s="35"/>
      <c r="M66" s="36"/>
      <c r="N66" s="36"/>
      <c r="O66" s="36"/>
      <c r="P66" s="36"/>
      <c r="Q66" s="36"/>
    </row>
    <row r="67" spans="2:17">
      <c r="B67" s="36"/>
      <c r="C67" s="36"/>
      <c r="D67" s="36"/>
      <c r="E67" s="36"/>
      <c r="F67" s="36"/>
      <c r="G67" s="36"/>
      <c r="H67" s="36"/>
      <c r="I67" s="36"/>
      <c r="J67" s="36"/>
      <c r="K67" s="36"/>
      <c r="L67" s="36"/>
      <c r="M67" s="36"/>
      <c r="N67" s="36"/>
      <c r="O67" s="36"/>
      <c r="P67" s="36"/>
      <c r="Q67" s="36"/>
    </row>
    <row r="68" spans="2:17" ht="15">
      <c r="B68" s="36"/>
      <c r="C68" s="36"/>
      <c r="D68" s="36"/>
      <c r="E68" s="128"/>
      <c r="F68" s="35"/>
      <c r="G68" s="35"/>
      <c r="H68" s="35"/>
      <c r="I68" s="35"/>
      <c r="J68" s="35"/>
      <c r="K68" s="35"/>
      <c r="L68" s="35"/>
      <c r="M68" s="36"/>
      <c r="N68" s="36"/>
      <c r="O68" s="36"/>
      <c r="P68" s="36"/>
      <c r="Q68" s="36"/>
    </row>
    <row r="69" spans="2:17" ht="15">
      <c r="B69" s="36"/>
      <c r="C69" s="36"/>
      <c r="D69" s="36"/>
      <c r="E69" s="128"/>
      <c r="F69" s="35"/>
      <c r="G69" s="35"/>
      <c r="H69" s="35"/>
      <c r="I69" s="35"/>
      <c r="J69" s="35"/>
      <c r="K69" s="35"/>
      <c r="L69" s="35"/>
      <c r="M69" s="36"/>
      <c r="N69" s="36"/>
      <c r="O69" s="36"/>
      <c r="P69" s="36"/>
      <c r="Q69" s="36"/>
    </row>
    <row r="70" spans="2:17" ht="15">
      <c r="B70" s="36"/>
      <c r="C70" s="36"/>
      <c r="D70" s="36"/>
      <c r="E70" s="128"/>
      <c r="F70" s="35"/>
      <c r="G70" s="35"/>
      <c r="H70" s="35"/>
      <c r="I70" s="35"/>
      <c r="J70" s="35"/>
      <c r="K70" s="35"/>
      <c r="L70" s="35"/>
      <c r="M70" s="36"/>
      <c r="N70" s="36"/>
      <c r="O70" s="36"/>
      <c r="P70" s="36"/>
      <c r="Q70" s="36"/>
    </row>
    <row r="71" spans="2:17" ht="15">
      <c r="B71" s="36"/>
      <c r="C71" s="36"/>
      <c r="D71" s="36"/>
      <c r="E71" s="128"/>
      <c r="F71" s="35"/>
      <c r="G71" s="35"/>
      <c r="H71" s="35"/>
      <c r="I71" s="35"/>
      <c r="J71" s="35"/>
      <c r="K71" s="35"/>
      <c r="L71" s="35"/>
      <c r="M71" s="36"/>
      <c r="N71" s="36"/>
      <c r="O71" s="36"/>
      <c r="P71" s="36"/>
      <c r="Q71" s="36"/>
    </row>
    <row r="72" spans="2:17" ht="15">
      <c r="B72" s="36"/>
      <c r="C72" s="36"/>
      <c r="D72" s="36"/>
      <c r="E72" s="128"/>
      <c r="F72" s="35"/>
      <c r="G72" s="35"/>
      <c r="H72" s="35"/>
      <c r="I72" s="35"/>
      <c r="J72" s="35"/>
      <c r="K72" s="35"/>
      <c r="L72" s="35"/>
      <c r="M72" s="36"/>
      <c r="N72" s="36"/>
      <c r="O72" s="36"/>
      <c r="P72" s="36"/>
      <c r="Q72" s="36"/>
    </row>
    <row r="73" spans="2:17">
      <c r="B73" s="36"/>
      <c r="C73" s="36"/>
      <c r="D73" s="36"/>
      <c r="E73" s="36"/>
      <c r="F73" s="36"/>
      <c r="G73" s="36"/>
      <c r="H73" s="36"/>
      <c r="I73" s="36"/>
      <c r="J73" s="36"/>
      <c r="K73" s="36"/>
      <c r="L73" s="36"/>
      <c r="M73" s="36"/>
      <c r="N73" s="36"/>
      <c r="O73" s="36"/>
      <c r="P73" s="36"/>
      <c r="Q73" s="36"/>
    </row>
    <row r="74" spans="2:17">
      <c r="B74" s="36"/>
      <c r="C74" s="36"/>
      <c r="D74" s="36"/>
      <c r="E74" s="36"/>
      <c r="F74" s="36"/>
      <c r="G74" s="36"/>
      <c r="H74" s="36"/>
      <c r="I74" s="36"/>
      <c r="J74" s="36"/>
      <c r="K74" s="36"/>
      <c r="L74" s="36"/>
      <c r="M74" s="36"/>
      <c r="N74" s="36"/>
      <c r="O74" s="36"/>
      <c r="P74" s="36"/>
      <c r="Q74" s="36"/>
    </row>
    <row r="75" spans="2:17">
      <c r="B75" s="36"/>
      <c r="C75" s="36"/>
      <c r="D75" s="36"/>
      <c r="E75" s="36"/>
      <c r="F75" s="36"/>
      <c r="G75" s="36"/>
      <c r="H75" s="36"/>
      <c r="I75" s="36"/>
      <c r="J75" s="36"/>
      <c r="K75" s="36"/>
      <c r="L75" s="36"/>
      <c r="M75" s="36"/>
      <c r="N75" s="36"/>
      <c r="O75" s="36"/>
      <c r="P75" s="36"/>
      <c r="Q75" s="36"/>
    </row>
    <row r="76" spans="2:17">
      <c r="B76" s="36"/>
      <c r="C76" s="36"/>
      <c r="D76" s="36"/>
      <c r="E76" s="129"/>
      <c r="F76" s="90"/>
      <c r="G76" s="90"/>
      <c r="H76" s="90"/>
      <c r="I76" s="90"/>
      <c r="J76" s="90"/>
      <c r="K76" s="90"/>
      <c r="L76" s="90"/>
      <c r="M76" s="36"/>
      <c r="N76" s="36"/>
      <c r="O76" s="36"/>
      <c r="P76" s="36"/>
      <c r="Q76" s="36"/>
    </row>
    <row r="77" spans="2:17">
      <c r="B77" s="36"/>
      <c r="C77" s="36"/>
      <c r="D77" s="36"/>
      <c r="E77" s="36"/>
      <c r="F77" s="35"/>
      <c r="G77" s="35"/>
      <c r="H77" s="35"/>
      <c r="I77" s="35"/>
      <c r="J77" s="35"/>
      <c r="K77" s="35"/>
      <c r="L77" s="35"/>
      <c r="M77" s="36"/>
      <c r="N77" s="36"/>
      <c r="O77" s="36"/>
      <c r="P77" s="36"/>
      <c r="Q77" s="36"/>
    </row>
    <row r="78" spans="2:17" ht="15">
      <c r="B78" s="36"/>
      <c r="C78" s="36"/>
      <c r="D78" s="36"/>
      <c r="E78" s="128"/>
      <c r="F78" s="35"/>
      <c r="G78" s="35"/>
      <c r="H78" s="35"/>
      <c r="I78" s="35"/>
      <c r="J78" s="35"/>
      <c r="K78" s="35"/>
      <c r="L78" s="35"/>
      <c r="M78" s="36"/>
      <c r="N78" s="36"/>
      <c r="O78" s="36"/>
      <c r="P78" s="36"/>
      <c r="Q78" s="36"/>
    </row>
    <row r="79" spans="2:17" ht="15">
      <c r="B79" s="36"/>
      <c r="C79" s="36"/>
      <c r="D79" s="36"/>
      <c r="E79" s="128"/>
      <c r="F79" s="35"/>
      <c r="G79" s="35"/>
      <c r="H79" s="35"/>
      <c r="I79" s="35"/>
      <c r="J79" s="35"/>
      <c r="K79" s="35"/>
      <c r="L79" s="35"/>
      <c r="M79" s="36"/>
      <c r="N79" s="36"/>
      <c r="O79" s="36"/>
      <c r="P79" s="36"/>
      <c r="Q79" s="36"/>
    </row>
    <row r="80" spans="2:17" ht="15">
      <c r="B80" s="36"/>
      <c r="C80" s="36"/>
      <c r="D80" s="36"/>
      <c r="E80" s="128"/>
      <c r="F80" s="35"/>
      <c r="G80" s="35"/>
      <c r="H80" s="35"/>
      <c r="I80" s="35"/>
      <c r="J80" s="35"/>
      <c r="K80" s="35"/>
      <c r="L80" s="35"/>
      <c r="M80" s="36"/>
      <c r="N80" s="36"/>
      <c r="O80" s="36"/>
      <c r="P80" s="36"/>
      <c r="Q80" s="36"/>
    </row>
    <row r="81" spans="2:17" ht="15">
      <c r="B81" s="36"/>
      <c r="C81" s="36"/>
      <c r="D81" s="36"/>
      <c r="E81" s="128"/>
      <c r="F81" s="35"/>
      <c r="G81" s="35"/>
      <c r="H81" s="35"/>
      <c r="I81" s="35"/>
      <c r="J81" s="35"/>
      <c r="K81" s="35"/>
      <c r="L81" s="35"/>
      <c r="M81" s="36"/>
      <c r="N81" s="36"/>
      <c r="O81" s="36"/>
      <c r="P81" s="36"/>
      <c r="Q81" s="36"/>
    </row>
    <row r="82" spans="2:17" ht="15">
      <c r="B82" s="36"/>
      <c r="C82" s="36"/>
      <c r="D82" s="36"/>
      <c r="E82" s="128"/>
      <c r="F82" s="35"/>
      <c r="G82" s="35"/>
      <c r="H82" s="35"/>
      <c r="I82" s="35"/>
      <c r="J82" s="35"/>
      <c r="K82" s="35"/>
      <c r="L82" s="35"/>
      <c r="M82" s="36"/>
      <c r="N82" s="36"/>
      <c r="O82" s="36"/>
      <c r="P82" s="36"/>
      <c r="Q82" s="36"/>
    </row>
    <row r="83" spans="2:17">
      <c r="B83" s="36"/>
      <c r="C83" s="36"/>
      <c r="D83" s="36"/>
      <c r="E83" s="36"/>
      <c r="F83" s="36"/>
      <c r="G83" s="36"/>
      <c r="H83" s="36"/>
      <c r="I83" s="36"/>
      <c r="J83" s="36"/>
      <c r="K83" s="36"/>
      <c r="L83" s="36"/>
      <c r="M83" s="36"/>
      <c r="N83" s="36"/>
      <c r="O83" s="36"/>
      <c r="P83" s="36"/>
      <c r="Q83" s="36"/>
    </row>
    <row r="84" spans="2:17">
      <c r="B84" s="36"/>
      <c r="C84" s="36"/>
      <c r="D84" s="36"/>
      <c r="E84" s="36"/>
      <c r="F84" s="36"/>
      <c r="G84" s="36"/>
      <c r="H84" s="36"/>
      <c r="I84" s="36"/>
      <c r="J84" s="36"/>
      <c r="K84" s="36"/>
      <c r="L84" s="36"/>
      <c r="M84" s="36"/>
      <c r="N84" s="36"/>
      <c r="O84" s="36"/>
      <c r="P84" s="36"/>
      <c r="Q84" s="36"/>
    </row>
    <row r="85" spans="2:17" ht="15">
      <c r="B85" s="36"/>
      <c r="C85" s="36"/>
      <c r="D85" s="36"/>
      <c r="E85" s="36"/>
      <c r="F85" s="36"/>
      <c r="G85" s="36"/>
      <c r="H85" s="36"/>
      <c r="I85" s="36"/>
      <c r="J85" s="90"/>
      <c r="K85" s="34"/>
      <c r="L85" s="36"/>
      <c r="M85" s="36"/>
      <c r="N85" s="36"/>
      <c r="O85" s="36"/>
      <c r="P85" s="36"/>
      <c r="Q85" s="36"/>
    </row>
  </sheetData>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85"/>
  <sheetViews>
    <sheetView workbookViewId="0">
      <selection activeCell="H41" sqref="H41"/>
    </sheetView>
  </sheetViews>
  <sheetFormatPr defaultRowHeight="14.25"/>
  <cols>
    <col min="2" max="2" width="41.125" customWidth="1"/>
    <col min="4" max="4" width="14.125" customWidth="1"/>
  </cols>
  <sheetData>
    <row r="2" spans="2:35">
      <c r="B2" t="s">
        <v>167</v>
      </c>
    </row>
    <row r="3" spans="2:35" ht="15.75" thickBot="1">
      <c r="B3" s="31" t="s">
        <v>10</v>
      </c>
      <c r="C3" s="4"/>
    </row>
    <row r="4" spans="2:35" ht="16.5" thickTop="1" thickBot="1">
      <c r="B4" s="38" t="s">
        <v>9</v>
      </c>
      <c r="C4" s="39">
        <v>1</v>
      </c>
      <c r="D4" s="40">
        <v>4559959.29</v>
      </c>
      <c r="E4" s="10"/>
      <c r="F4" s="6"/>
    </row>
    <row r="5" spans="2:35" ht="15" thickBot="1">
      <c r="B5" s="41" t="s">
        <v>12</v>
      </c>
      <c r="C5" s="41"/>
      <c r="D5" s="42"/>
      <c r="E5" s="5"/>
      <c r="F5" s="6"/>
      <c r="G5" t="s">
        <v>168</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1.41</v>
      </c>
      <c r="D8" s="75">
        <f>D4*C8/100</f>
        <v>64295.425988999996</v>
      </c>
      <c r="E8" s="5"/>
      <c r="F8" s="6"/>
      <c r="G8" s="18"/>
      <c r="H8" s="19">
        <f>D36</f>
        <v>1119014.0097660001</v>
      </c>
      <c r="I8" s="19">
        <f>H8/5</f>
        <v>223802.80195320002</v>
      </c>
      <c r="J8" s="20">
        <f>I8*2</f>
        <v>447605.60390640004</v>
      </c>
      <c r="K8" s="20">
        <f>D37</f>
        <v>3440945.2802340002</v>
      </c>
      <c r="L8" s="20">
        <f>(D43/1.5)+D44</f>
        <v>2573793.021919</v>
      </c>
      <c r="M8" s="26">
        <f>SUM(J8:K8)</f>
        <v>3888550.8841404002</v>
      </c>
      <c r="N8" s="26">
        <f>J8+L8</f>
        <v>3021398.6258254</v>
      </c>
      <c r="O8" s="21">
        <f>I8*2.5</f>
        <v>559507.00488300005</v>
      </c>
      <c r="P8" s="21">
        <f>D37</f>
        <v>3440945.2802340002</v>
      </c>
      <c r="Q8" s="21">
        <f>(D43/1.5)+D44</f>
        <v>2573793.021919</v>
      </c>
      <c r="R8" s="27">
        <f>SUM(O8:P8)</f>
        <v>4000452.2851170003</v>
      </c>
      <c r="S8" s="27">
        <f>O8+Q8</f>
        <v>3133300.0268020001</v>
      </c>
      <c r="T8" s="22">
        <f>I8*3.5</f>
        <v>783309.80683620006</v>
      </c>
      <c r="U8" s="22">
        <f>D37</f>
        <v>3440945.2802340002</v>
      </c>
      <c r="V8" s="22">
        <f>(D43/1.5)+D44</f>
        <v>2573793.021919</v>
      </c>
      <c r="W8" s="28">
        <f>SUM(T8:U8)</f>
        <v>4224255.0870702006</v>
      </c>
      <c r="X8" s="28">
        <f>T8+V8</f>
        <v>3357102.8287551999</v>
      </c>
      <c r="Y8" s="23">
        <f>I8*4.5</f>
        <v>1007112.6087894001</v>
      </c>
      <c r="Z8" s="23">
        <f>D37</f>
        <v>3440945.2802340002</v>
      </c>
      <c r="AA8" s="23">
        <f>(D43/1.5)+D44</f>
        <v>2573793.021919</v>
      </c>
      <c r="AB8" s="29">
        <f>SUM(Y8:Z8)</f>
        <v>4448057.8890233999</v>
      </c>
      <c r="AC8" s="29">
        <f>Y8+AA8</f>
        <v>3580905.6307084002</v>
      </c>
      <c r="AD8" s="24">
        <f>I8*5</f>
        <v>1119014.0097660001</v>
      </c>
      <c r="AE8" s="24">
        <f>D37</f>
        <v>3440945.2802340002</v>
      </c>
      <c r="AF8" s="24">
        <f>(D43/1.5)+D44</f>
        <v>2573793.021919</v>
      </c>
      <c r="AG8" s="57">
        <f>SUM(AD8:AE8)</f>
        <v>4559959.29</v>
      </c>
      <c r="AH8" s="30">
        <f>AD8+AF8</f>
        <v>3692807.0316850003</v>
      </c>
      <c r="AI8">
        <f>AH8/AG8*100-100</f>
        <v>-19.016666666666666</v>
      </c>
    </row>
    <row r="9" spans="2:35" ht="15" thickBot="1">
      <c r="B9" s="73" t="s">
        <v>13</v>
      </c>
      <c r="C9" s="73">
        <v>0</v>
      </c>
      <c r="D9" s="75">
        <f>D4*C9/100</f>
        <v>0</v>
      </c>
      <c r="E9" s="5"/>
      <c r="F9" s="6"/>
      <c r="G9" s="25" t="s">
        <v>4</v>
      </c>
      <c r="H9" s="19"/>
      <c r="I9" s="19"/>
      <c r="J9" s="20">
        <f>J8*2</f>
        <v>895211.20781280007</v>
      </c>
      <c r="K9" s="20">
        <f>(K8-D8-D9)*2+(D8+D9)</f>
        <v>6817595.1344790002</v>
      </c>
      <c r="L9" s="20">
        <f>(L8-D8-D9)*2+(D8+D9)</f>
        <v>5083290.6178489998</v>
      </c>
      <c r="M9" s="26">
        <f>SUM(J9:K9)</f>
        <v>7712806.3422918003</v>
      </c>
      <c r="N9" s="26">
        <f>J9+L9</f>
        <v>5978501.8256617999</v>
      </c>
      <c r="O9" s="21">
        <f>O8*2</f>
        <v>1119014.0097660001</v>
      </c>
      <c r="P9" s="21">
        <f>(P8-D8-D9)*2+(D8+D9)</f>
        <v>6817595.1344790002</v>
      </c>
      <c r="Q9" s="21">
        <f>(Q8-D8-D9)*2+(D8+D9)</f>
        <v>5083290.6178489998</v>
      </c>
      <c r="R9" s="27">
        <f>SUM(O9:P9)</f>
        <v>7936609.1442450006</v>
      </c>
      <c r="S9" s="27">
        <f>O9+Q9</f>
        <v>6202304.6276150001</v>
      </c>
      <c r="T9" s="22">
        <f>T8*2</f>
        <v>1566619.6136724001</v>
      </c>
      <c r="U9" s="22">
        <f>(U8-D8-D9)*2+(D8+D9)</f>
        <v>6817595.1344790002</v>
      </c>
      <c r="V9" s="22">
        <f>(V8-D8-D9)*2+(D8+D9)</f>
        <v>5083290.6178489998</v>
      </c>
      <c r="W9" s="28">
        <f>SUM(T9:U9)</f>
        <v>8384214.7481514001</v>
      </c>
      <c r="X9" s="28">
        <f>T9+V9</f>
        <v>6649910.2315213997</v>
      </c>
      <c r="Y9" s="23">
        <f>Y8*2</f>
        <v>2014225.2175788002</v>
      </c>
      <c r="Z9" s="23">
        <f>(Z8-D8-D9)*2+(D8+D9)</f>
        <v>6817595.1344790002</v>
      </c>
      <c r="AA9" s="23">
        <f>(AA8-D8-D9)*2+(D8+D9)</f>
        <v>5083290.6178489998</v>
      </c>
      <c r="AB9" s="29">
        <f>SUM(Y9:Z9)</f>
        <v>8831820.3520577997</v>
      </c>
      <c r="AC9" s="29">
        <f>Y9+AA9</f>
        <v>7097515.8354278002</v>
      </c>
      <c r="AD9" s="24">
        <f>AD8*2</f>
        <v>2238028.0195320002</v>
      </c>
      <c r="AE9" s="24">
        <f>(AE8-D8-D9)*2+(D8+D9)</f>
        <v>6817595.1344790002</v>
      </c>
      <c r="AF9" s="24">
        <f>(AF8-D8-D9)*2+(D8+D9)</f>
        <v>5083290.6178489998</v>
      </c>
      <c r="AG9" s="30">
        <f>SUM(AD9:AE9)</f>
        <v>9055623.1540109999</v>
      </c>
      <c r="AH9" s="30">
        <f>AD9+AF9</f>
        <v>7321318.6373810004</v>
      </c>
    </row>
    <row r="10" spans="2:35" ht="15" thickBot="1">
      <c r="B10" s="41" t="s">
        <v>14</v>
      </c>
      <c r="C10" s="41">
        <v>0</v>
      </c>
      <c r="D10" s="42">
        <f>D4*C10/100</f>
        <v>0</v>
      </c>
      <c r="E10" s="5"/>
      <c r="F10" s="6"/>
      <c r="G10" s="25" t="s">
        <v>5</v>
      </c>
      <c r="H10" s="19"/>
      <c r="I10" s="19"/>
      <c r="J10" s="20">
        <f>J8*3</f>
        <v>1342816.8117192001</v>
      </c>
      <c r="K10" s="20">
        <f>(K8-D8-D9)*3+(D8+D9)</f>
        <v>10194244.988724001</v>
      </c>
      <c r="L10" s="20">
        <f>(L8-D8-D9)*3+(D8+D9)</f>
        <v>7592788.2137789996</v>
      </c>
      <c r="M10" s="26">
        <f>SUM(J10:K10)</f>
        <v>11537061.8004432</v>
      </c>
      <c r="N10" s="26">
        <f>J10+L10</f>
        <v>8935605.0254982002</v>
      </c>
      <c r="O10" s="21">
        <f>O8*3</f>
        <v>1678521.014649</v>
      </c>
      <c r="P10" s="21">
        <f>(P8-D8-D9)*3+(D8+D9)</f>
        <v>10194244.988724001</v>
      </c>
      <c r="Q10" s="21">
        <f>(Q8-D8-D9)*3+(D8+D9)</f>
        <v>7592788.2137789996</v>
      </c>
      <c r="R10" s="27">
        <f>SUM(O10:P10)</f>
        <v>11872766.003373001</v>
      </c>
      <c r="S10" s="27">
        <f>O10+Q10</f>
        <v>9271309.2284279987</v>
      </c>
      <c r="T10" s="22">
        <f>T8*3</f>
        <v>2349929.4205086003</v>
      </c>
      <c r="U10" s="22">
        <f>(U8-D8-D9)*3+(D8+D9)</f>
        <v>10194244.988724001</v>
      </c>
      <c r="V10" s="22">
        <f>(V8-D8-D9)*3+(D8+D9)</f>
        <v>7592788.2137789996</v>
      </c>
      <c r="W10" s="28">
        <f>SUM(T10:U10)</f>
        <v>12544174.409232602</v>
      </c>
      <c r="X10" s="28">
        <f>T10+V10</f>
        <v>9942717.6342875995</v>
      </c>
      <c r="Y10" s="23">
        <f>Y8*3</f>
        <v>3021337.8263682001</v>
      </c>
      <c r="Z10" s="23">
        <f>(Z8-D8-D9)*3+(D8+D9)</f>
        <v>10194244.988724001</v>
      </c>
      <c r="AA10" s="23">
        <f>(AA8-D8-D9)*3+(D8+D9)</f>
        <v>7592788.2137789996</v>
      </c>
      <c r="AB10" s="29">
        <f>SUM(Y10:Z10)</f>
        <v>13215582.8150922</v>
      </c>
      <c r="AC10" s="29">
        <f>Y10+AA10</f>
        <v>10614126.0401472</v>
      </c>
      <c r="AD10" s="24">
        <f>AD8*3</f>
        <v>3357042.029298</v>
      </c>
      <c r="AE10" s="24">
        <f>(AE8-D8-D9)*3+(D8+D9)</f>
        <v>10194244.988724001</v>
      </c>
      <c r="AF10" s="24">
        <f>(AF8-D8-D9)*3+(D8+D9)</f>
        <v>7592788.2137789996</v>
      </c>
      <c r="AG10" s="30">
        <f>SUM(AD10:AE10)</f>
        <v>13551287.018022001</v>
      </c>
      <c r="AH10" s="30">
        <f>AD10+AF10</f>
        <v>10949830.243076999</v>
      </c>
    </row>
    <row r="11" spans="2:35" ht="15" thickBot="1">
      <c r="B11" s="41" t="s">
        <v>15</v>
      </c>
      <c r="C11" s="41">
        <v>0</v>
      </c>
      <c r="D11" s="42">
        <f>D4*C11/100</f>
        <v>0</v>
      </c>
      <c r="E11" s="5"/>
      <c r="F11" s="6"/>
      <c r="G11" s="25" t="s">
        <v>6</v>
      </c>
      <c r="H11" s="19"/>
      <c r="I11" s="19"/>
      <c r="J11" s="20">
        <f>J8*4</f>
        <v>1790422.4156256001</v>
      </c>
      <c r="K11" s="20">
        <f>(K8-D8-D9)*4+(D8+D9)</f>
        <v>13570894.842969</v>
      </c>
      <c r="L11" s="20">
        <f>(L8-D8-D9)*4+(D8+D9)</f>
        <v>10102285.809708999</v>
      </c>
      <c r="M11" s="26">
        <f>SUM(J11:K11)</f>
        <v>15361317.2585946</v>
      </c>
      <c r="N11" s="26">
        <f>J11+L11</f>
        <v>11892708.2253346</v>
      </c>
      <c r="O11" s="21">
        <f>O8*4</f>
        <v>2238028.0195320002</v>
      </c>
      <c r="P11" s="21">
        <f>(P8-D8-D9)*4+(D8+D9)</f>
        <v>13570894.842969</v>
      </c>
      <c r="Q11" s="21">
        <f>(Q8-D8-D9)*4+(D8+D9)</f>
        <v>10102285.809708999</v>
      </c>
      <c r="R11" s="27">
        <f>SUM(O11:P11)</f>
        <v>15808922.862501001</v>
      </c>
      <c r="S11" s="27">
        <f>O11+Q11</f>
        <v>12340313.829241</v>
      </c>
      <c r="T11" s="22">
        <f>T8*4</f>
        <v>3133239.2273448003</v>
      </c>
      <c r="U11" s="22">
        <f>(U8-D8-D9)*4+(D8+D9)</f>
        <v>13570894.842969</v>
      </c>
      <c r="V11" s="22">
        <f>(V8-D8-D9)*4+(D8+D9)</f>
        <v>10102285.809708999</v>
      </c>
      <c r="W11" s="28">
        <f>SUM(T11:U11)</f>
        <v>16704134.0703138</v>
      </c>
      <c r="X11" s="28">
        <f>T11+V11</f>
        <v>13235525.037053799</v>
      </c>
      <c r="Y11" s="23">
        <f>Y8*4</f>
        <v>4028450.4351576003</v>
      </c>
      <c r="Z11" s="23">
        <f>(Z8-D8-D9)*4+(D8+D9)</f>
        <v>13570894.842969</v>
      </c>
      <c r="AA11" s="23">
        <f>(AA8-D8-D9)*4+(D8+D9)</f>
        <v>10102285.809708999</v>
      </c>
      <c r="AB11" s="29">
        <f>SUM(Y11:Z11)</f>
        <v>17599345.278126601</v>
      </c>
      <c r="AC11" s="29">
        <f>Y11+AA11</f>
        <v>14130736.2448666</v>
      </c>
      <c r="AD11" s="24">
        <f>AD8*4</f>
        <v>4476056.0390640004</v>
      </c>
      <c r="AE11" s="24">
        <f>(AE8-D8-D9)*4+(D8+D9)</f>
        <v>13570894.842969</v>
      </c>
      <c r="AF11" s="24">
        <f>(AF8-D8-D9)*4+(D8+D9)</f>
        <v>10102285.809708999</v>
      </c>
      <c r="AG11" s="30">
        <f>SUM(AD11:AE11)</f>
        <v>18046950.882033002</v>
      </c>
      <c r="AH11" s="30">
        <f>AD11+AF11</f>
        <v>14578341.848772999</v>
      </c>
    </row>
    <row r="12" spans="2:35" ht="15" thickBot="1">
      <c r="B12" s="41" t="s">
        <v>16</v>
      </c>
      <c r="C12" s="41">
        <v>0.19</v>
      </c>
      <c r="D12" s="42">
        <f>D4*C12/100</f>
        <v>8663.922650999999</v>
      </c>
      <c r="E12" s="5"/>
      <c r="F12" s="5"/>
      <c r="G12" s="25" t="s">
        <v>7</v>
      </c>
      <c r="H12" s="19"/>
      <c r="I12" s="19"/>
      <c r="J12" s="20">
        <f>J8*5</f>
        <v>2238028.0195320002</v>
      </c>
      <c r="K12" s="20">
        <f>(K8-D8-D9)*5+(D8+D9)</f>
        <v>16947544.697214</v>
      </c>
      <c r="L12" s="20">
        <f>(L8-D8-D9)*5+(D8+D9)</f>
        <v>12611783.405638998</v>
      </c>
      <c r="M12" s="26">
        <f>SUM(J12:K12)</f>
        <v>19185572.716745999</v>
      </c>
      <c r="N12" s="26">
        <f>J12+L12</f>
        <v>14849811.425170999</v>
      </c>
      <c r="O12" s="21">
        <f>O8*5</f>
        <v>2797535.0244150003</v>
      </c>
      <c r="P12" s="21">
        <f>(P8-D8-D9)*5+(D8+D9)</f>
        <v>16947544.697214</v>
      </c>
      <c r="Q12" s="21">
        <f>(Q8-D8-D9)*5+(D8+D9)</f>
        <v>12611783.405638998</v>
      </c>
      <c r="R12" s="27">
        <f>SUM(O12:P12)</f>
        <v>19745079.721629001</v>
      </c>
      <c r="S12" s="27">
        <f>O12+Q12</f>
        <v>15409318.430053998</v>
      </c>
      <c r="T12" s="22">
        <f>T8*5</f>
        <v>3916549.0341810002</v>
      </c>
      <c r="U12" s="22">
        <f>(U8-D8-D9)*5+(D8+D9)</f>
        <v>16947544.697214</v>
      </c>
      <c r="V12" s="22">
        <f>(V8-D8-D9)*5+(D8+D9)</f>
        <v>12611783.405638998</v>
      </c>
      <c r="W12" s="28">
        <f>SUM(T12:U12)</f>
        <v>20864093.731394999</v>
      </c>
      <c r="X12" s="28">
        <f>T12+V12</f>
        <v>16528332.439819999</v>
      </c>
      <c r="Y12" s="23">
        <f>Y8*5</f>
        <v>5035563.0439470001</v>
      </c>
      <c r="Z12" s="23">
        <f>(Z8-D8-D9)*5+(D8+D9)</f>
        <v>16947544.697214</v>
      </c>
      <c r="AA12" s="23">
        <f>(AA8-D8-D9)*5+(D8+D9)</f>
        <v>12611783.405638998</v>
      </c>
      <c r="AB12" s="29">
        <f>SUM(Y12:Z12)</f>
        <v>21983107.741161</v>
      </c>
      <c r="AC12" s="29">
        <f>Y12+AA12</f>
        <v>17647346.449585997</v>
      </c>
      <c r="AD12" s="24">
        <f>AD8*5</f>
        <v>5595070.0488300007</v>
      </c>
      <c r="AE12" s="24">
        <f>(AE8-D8-D9)*5+(D8+D9)</f>
        <v>16947544.697214</v>
      </c>
      <c r="AF12" s="24">
        <f>(AF8-D8-D9)*5+(D8+D9)</f>
        <v>12611783.405638998</v>
      </c>
      <c r="AG12" s="30">
        <f>SUM(AD12:AE12)</f>
        <v>22542614.746044002</v>
      </c>
      <c r="AH12" s="30">
        <f>AD12+AF12</f>
        <v>18206853.454468999</v>
      </c>
    </row>
    <row r="13" spans="2:35" ht="15" thickBot="1">
      <c r="B13" s="43" t="s">
        <v>17</v>
      </c>
      <c r="C13" s="43">
        <v>2.16</v>
      </c>
      <c r="D13" s="44">
        <f>D4*C13/100</f>
        <v>98495.120664000002</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2.79</v>
      </c>
      <c r="D14" s="42">
        <f>D4*C14/100</f>
        <v>127222.864191</v>
      </c>
      <c r="E14" s="8"/>
      <c r="F14" s="9"/>
    </row>
    <row r="15" spans="2:35" ht="15.75" thickBot="1">
      <c r="B15" s="43" t="s">
        <v>19</v>
      </c>
      <c r="C15" s="43">
        <v>15.31</v>
      </c>
      <c r="D15" s="44">
        <f>D4*C15/100</f>
        <v>698129.76729900006</v>
      </c>
      <c r="E15" s="8"/>
      <c r="F15" s="9"/>
      <c r="G15" t="s">
        <v>67</v>
      </c>
      <c r="M15" s="32"/>
      <c r="N15" s="32"/>
      <c r="O15" s="32"/>
    </row>
    <row r="16" spans="2:35" ht="15.75" thickBot="1">
      <c r="B16" s="43" t="s">
        <v>20</v>
      </c>
      <c r="C16" s="43">
        <v>0.35</v>
      </c>
      <c r="D16" s="44">
        <f>D4*C16/100</f>
        <v>15959.857515</v>
      </c>
      <c r="E16" s="8"/>
      <c r="F16" s="9"/>
      <c r="G16" t="s">
        <v>71</v>
      </c>
    </row>
    <row r="17" spans="2:32" ht="15.75" thickBot="1">
      <c r="B17" s="45" t="s">
        <v>21</v>
      </c>
      <c r="C17" s="45">
        <v>0.08</v>
      </c>
      <c r="D17" s="46">
        <f>D4*C17/100</f>
        <v>3647.9674320000004</v>
      </c>
      <c r="E17" s="8"/>
      <c r="F17" s="9"/>
      <c r="G17" t="s">
        <v>84</v>
      </c>
    </row>
    <row r="18" spans="2:32" ht="15.75" thickBot="1">
      <c r="B18" s="45" t="s">
        <v>60</v>
      </c>
      <c r="C18" s="45">
        <v>0</v>
      </c>
      <c r="D18" s="46">
        <f>D4*C18/100</f>
        <v>0</v>
      </c>
      <c r="E18" s="8"/>
      <c r="F18" s="9"/>
      <c r="G18" s="31" t="s">
        <v>68</v>
      </c>
      <c r="H18" s="31"/>
      <c r="I18" s="31"/>
      <c r="J18" s="31"/>
      <c r="AA18" s="37"/>
      <c r="AB18" s="37"/>
      <c r="AC18" s="37"/>
      <c r="AD18" s="37"/>
      <c r="AE18" s="37"/>
      <c r="AF18" s="37"/>
    </row>
    <row r="19" spans="2:32" ht="15.75" thickBot="1">
      <c r="B19" s="45" t="s">
        <v>23</v>
      </c>
      <c r="C19" s="45">
        <v>0.66</v>
      </c>
      <c r="D19" s="46">
        <f>D4*C19/100</f>
        <v>30095.731314000004</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v>
      </c>
      <c r="D20" s="46">
        <f>D4*C20/100</f>
        <v>0</v>
      </c>
      <c r="E20" s="8"/>
      <c r="F20" s="9"/>
      <c r="G20" t="s">
        <v>47</v>
      </c>
      <c r="P20" s="37"/>
      <c r="Q20" s="37"/>
      <c r="R20" s="37"/>
      <c r="S20" s="37"/>
      <c r="T20" s="37"/>
      <c r="U20" s="37"/>
      <c r="V20" s="37"/>
      <c r="W20" s="37"/>
      <c r="X20" s="37"/>
      <c r="Y20" s="37"/>
      <c r="Z20" s="37"/>
    </row>
    <row r="21" spans="2:32" ht="15.75" thickBot="1">
      <c r="B21" s="45" t="s">
        <v>25</v>
      </c>
      <c r="C21" s="45">
        <v>9.0299999999999994</v>
      </c>
      <c r="D21" s="46">
        <f>D4*C21/100</f>
        <v>411764.32388700004</v>
      </c>
      <c r="E21" s="8"/>
      <c r="F21" s="9"/>
      <c r="G21" t="s">
        <v>70</v>
      </c>
    </row>
    <row r="22" spans="2:32" ht="15" thickBot="1">
      <c r="B22" s="45" t="s">
        <v>26</v>
      </c>
      <c r="C22" s="45">
        <v>45.64</v>
      </c>
      <c r="D22" s="46">
        <f>D4*C22/100</f>
        <v>2081165.4199560001</v>
      </c>
      <c r="E22" s="8"/>
      <c r="F22" s="9"/>
    </row>
    <row r="23" spans="2:32" ht="15" thickBot="1">
      <c r="B23" s="41" t="s">
        <v>27</v>
      </c>
      <c r="C23" s="47">
        <v>0.08</v>
      </c>
      <c r="D23" s="42">
        <f>D4*C23/100</f>
        <v>3647.9674320000004</v>
      </c>
      <c r="E23" s="8"/>
      <c r="F23" s="9"/>
    </row>
    <row r="24" spans="2:32" ht="15" thickBot="1">
      <c r="B24" s="43" t="s">
        <v>28</v>
      </c>
      <c r="C24" s="43">
        <v>6.65</v>
      </c>
      <c r="D24" s="44">
        <f>D4*C24/100</f>
        <v>303237.292785</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0.05</v>
      </c>
      <c r="D27" s="46">
        <f>D4*C27/100</f>
        <v>2279.9796449999999</v>
      </c>
      <c r="E27" s="8"/>
      <c r="F27" s="9"/>
    </row>
    <row r="28" spans="2:32" ht="15" thickBot="1">
      <c r="B28" s="45" t="s">
        <v>32</v>
      </c>
      <c r="C28" s="45">
        <v>1.59</v>
      </c>
      <c r="D28" s="46">
        <f>D4*C28/100</f>
        <v>72503.352711</v>
      </c>
      <c r="E28" s="81"/>
      <c r="F28" s="82"/>
      <c r="G28" s="36"/>
      <c r="H28" s="36"/>
      <c r="I28" s="36"/>
    </row>
    <row r="29" spans="2:32" ht="15" thickBot="1">
      <c r="B29" s="41" t="s">
        <v>33</v>
      </c>
      <c r="C29" s="47">
        <v>0.13</v>
      </c>
      <c r="D29" s="42">
        <f>D4*C29/100</f>
        <v>5927.9470770000007</v>
      </c>
      <c r="E29" s="81"/>
      <c r="F29" s="83"/>
      <c r="G29" s="36"/>
      <c r="H29" s="36"/>
      <c r="I29" s="36"/>
    </row>
    <row r="30" spans="2:32" ht="15" thickBot="1">
      <c r="B30" s="41" t="s">
        <v>34</v>
      </c>
      <c r="C30" s="47">
        <v>13.81</v>
      </c>
      <c r="D30" s="42">
        <f>D4*C30/100</f>
        <v>629730.37794899999</v>
      </c>
      <c r="E30" s="81"/>
      <c r="F30" s="84"/>
      <c r="G30" s="36"/>
      <c r="H30" s="36"/>
      <c r="I30" s="36"/>
    </row>
    <row r="31" spans="2:32" ht="15" thickBot="1">
      <c r="B31" s="43" t="s">
        <v>35</v>
      </c>
      <c r="C31" s="43">
        <v>7.0000000000000007E-2</v>
      </c>
      <c r="D31" s="44">
        <f>D4*C31/100</f>
        <v>3191.9715030000002</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v>
      </c>
      <c r="D33" s="48">
        <f t="shared" si="0"/>
        <v>4559959.29</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1119014.0097660001</v>
      </c>
      <c r="E36" s="85"/>
      <c r="F36" s="36"/>
      <c r="G36" s="36"/>
      <c r="H36" s="36"/>
      <c r="I36" s="36"/>
    </row>
    <row r="37" spans="2:9" ht="15" thickBot="1">
      <c r="B37" s="41" t="s">
        <v>40</v>
      </c>
      <c r="C37" s="41"/>
      <c r="D37" s="42">
        <f>D8+D9+D10+D11+D12+D14+D17+D18+D19+D20+D21+D22+D23+D25+D26+D27+D28+D29+D30</f>
        <v>3440945.2802340002</v>
      </c>
      <c r="E37" s="85"/>
      <c r="F37" s="36"/>
      <c r="G37" s="36"/>
      <c r="H37" s="36"/>
      <c r="I37" s="36"/>
    </row>
    <row r="38" spans="2:9" ht="15.75" thickBot="1">
      <c r="B38" s="41" t="s">
        <v>8</v>
      </c>
      <c r="C38" s="41"/>
      <c r="D38" s="48">
        <f>SUM(D36:D37)</f>
        <v>4559959.29</v>
      </c>
      <c r="E38" s="86"/>
      <c r="F38" s="36"/>
      <c r="G38" s="36"/>
      <c r="H38" s="36"/>
      <c r="I38" s="36"/>
    </row>
    <row r="39" spans="2:9" ht="15.75" thickBot="1">
      <c r="B39" s="41"/>
      <c r="C39" s="60"/>
      <c r="D39" s="48"/>
      <c r="E39" s="86"/>
      <c r="F39" s="36"/>
      <c r="G39" s="36"/>
      <c r="H39" s="36"/>
      <c r="I39" s="36"/>
    </row>
    <row r="40" spans="2:9" ht="15.75" thickBot="1">
      <c r="B40" s="41"/>
      <c r="C40" s="103"/>
      <c r="D40" s="48"/>
      <c r="E40" s="86"/>
      <c r="F40" s="36"/>
      <c r="G40" s="36"/>
      <c r="H40" s="36"/>
      <c r="I40" s="36"/>
    </row>
    <row r="41" spans="2:9" ht="15.75" thickBot="1">
      <c r="B41" s="41"/>
      <c r="C41" s="110" t="s">
        <v>64</v>
      </c>
      <c r="D41" s="48" t="s">
        <v>65</v>
      </c>
      <c r="E41" s="86"/>
      <c r="F41" s="87"/>
      <c r="G41" s="36"/>
      <c r="H41" s="36"/>
      <c r="I41" s="36"/>
    </row>
    <row r="42" spans="2:9" ht="28.5" customHeight="1" thickBot="1">
      <c r="B42" s="58" t="s">
        <v>59</v>
      </c>
      <c r="C42" s="105">
        <f>D42/D33*100</f>
        <v>24.54</v>
      </c>
      <c r="D42" s="111">
        <f>D13+D15+D16+D24+D31</f>
        <v>1119014.0097660001</v>
      </c>
      <c r="E42" s="86"/>
      <c r="F42" s="88"/>
      <c r="G42" s="36"/>
      <c r="H42" s="89"/>
      <c r="I42" s="36"/>
    </row>
    <row r="43" spans="2:9" ht="24.75" customHeight="1" thickBot="1">
      <c r="B43" s="59" t="s">
        <v>61</v>
      </c>
      <c r="C43" s="112">
        <f>D43/D33*100</f>
        <v>57.04999999999999</v>
      </c>
      <c r="D43" s="113">
        <f>D17+D18+D19+D20+D21+D22+D25+D26+D27+D28</f>
        <v>2601456.7749449997</v>
      </c>
      <c r="E43" s="86"/>
      <c r="F43" s="88"/>
      <c r="G43" s="36"/>
      <c r="H43" s="89"/>
      <c r="I43" s="36"/>
    </row>
    <row r="44" spans="2:9" ht="15.75" thickBot="1">
      <c r="B44" s="52" t="s">
        <v>62</v>
      </c>
      <c r="C44" s="114">
        <f>D44/D33*100</f>
        <v>18.41</v>
      </c>
      <c r="D44" s="115">
        <f>D12+D14+D23+D29+D30+D8+D9+D10+D11</f>
        <v>839488.50528899999</v>
      </c>
      <c r="E44" s="86"/>
      <c r="F44" s="88"/>
      <c r="G44" s="36"/>
      <c r="H44" s="89"/>
      <c r="I44" s="36"/>
    </row>
    <row r="45" spans="2:9" ht="15.75" thickTop="1">
      <c r="C45">
        <f t="shared" ref="C45:D45" si="1">SUM(C42:C44)</f>
        <v>99.999999999999986</v>
      </c>
      <c r="D45" s="10">
        <f t="shared" si="1"/>
        <v>4559959.2899999991</v>
      </c>
      <c r="E45" s="86"/>
      <c r="F45" s="88"/>
      <c r="G45" s="36"/>
      <c r="H45" s="89"/>
      <c r="I45" s="36"/>
    </row>
    <row r="46" spans="2:9" ht="15">
      <c r="D46" s="10"/>
      <c r="E46" s="10"/>
    </row>
    <row r="47" spans="2:9" ht="15">
      <c r="F47" s="10">
        <f>E45/D45*100</f>
        <v>0</v>
      </c>
    </row>
    <row r="54" spans="2:15">
      <c r="B54" s="36"/>
      <c r="C54" s="36"/>
      <c r="D54" s="36"/>
      <c r="E54" s="36"/>
      <c r="F54" s="36"/>
      <c r="G54" s="36"/>
      <c r="H54" s="36"/>
      <c r="I54" s="36"/>
      <c r="J54" s="36"/>
      <c r="K54" s="36"/>
      <c r="L54" s="36"/>
      <c r="M54" s="36"/>
      <c r="N54" s="36"/>
      <c r="O54" s="36"/>
    </row>
    <row r="55" spans="2:15" ht="15">
      <c r="B55" s="36"/>
      <c r="C55" s="36"/>
      <c r="D55" s="36"/>
      <c r="E55" s="128"/>
      <c r="F55" s="35"/>
      <c r="G55" s="35"/>
      <c r="H55" s="35"/>
      <c r="I55" s="35"/>
      <c r="J55" s="35"/>
      <c r="K55" s="35"/>
      <c r="L55" s="35"/>
      <c r="M55" s="36"/>
      <c r="N55" s="36"/>
      <c r="O55" s="36"/>
    </row>
    <row r="56" spans="2:15" ht="15">
      <c r="B56" s="36"/>
      <c r="C56" s="36"/>
      <c r="D56" s="36"/>
      <c r="E56" s="128"/>
      <c r="F56" s="35"/>
      <c r="G56" s="35"/>
      <c r="H56" s="35"/>
      <c r="I56" s="35"/>
      <c r="J56" s="35"/>
      <c r="K56" s="35"/>
      <c r="L56" s="35"/>
      <c r="M56" s="36"/>
      <c r="N56" s="36"/>
      <c r="O56" s="36"/>
    </row>
    <row r="57" spans="2:15" ht="15">
      <c r="B57" s="36"/>
      <c r="C57" s="36"/>
      <c r="D57" s="36"/>
      <c r="E57" s="128"/>
      <c r="F57" s="35"/>
      <c r="G57" s="35"/>
      <c r="H57" s="35"/>
      <c r="I57" s="35"/>
      <c r="J57" s="35"/>
      <c r="K57" s="35"/>
      <c r="L57" s="35"/>
      <c r="M57" s="36"/>
      <c r="N57" s="36"/>
      <c r="O57" s="36"/>
    </row>
    <row r="58" spans="2:15" ht="15">
      <c r="B58" s="36"/>
      <c r="C58" s="36"/>
      <c r="D58" s="36"/>
      <c r="E58" s="128"/>
      <c r="F58" s="35"/>
      <c r="G58" s="35"/>
      <c r="H58" s="35"/>
      <c r="I58" s="35"/>
      <c r="J58" s="35"/>
      <c r="K58" s="35"/>
      <c r="L58" s="35"/>
      <c r="M58" s="36"/>
      <c r="N58" s="36"/>
      <c r="O58" s="36"/>
    </row>
    <row r="59" spans="2:15" ht="15">
      <c r="B59" s="36"/>
      <c r="C59" s="36"/>
      <c r="D59" s="36"/>
      <c r="E59" s="128"/>
      <c r="F59" s="35"/>
      <c r="G59" s="35"/>
      <c r="H59" s="35"/>
      <c r="I59" s="35"/>
      <c r="J59" s="35"/>
      <c r="K59" s="35"/>
      <c r="L59" s="35"/>
      <c r="M59" s="36"/>
      <c r="N59" s="36"/>
      <c r="O59" s="36"/>
    </row>
    <row r="60" spans="2:15">
      <c r="B60" s="36"/>
      <c r="C60" s="36"/>
      <c r="D60" s="36"/>
      <c r="E60" s="36"/>
      <c r="F60" s="36"/>
      <c r="G60" s="36"/>
      <c r="H60" s="36"/>
      <c r="I60" s="36"/>
      <c r="J60" s="36"/>
      <c r="K60" s="36"/>
      <c r="L60" s="36"/>
      <c r="M60" s="36"/>
      <c r="N60" s="36"/>
      <c r="O60" s="36"/>
    </row>
    <row r="61" spans="2:15">
      <c r="B61" s="36"/>
      <c r="C61" s="36"/>
      <c r="D61" s="36"/>
      <c r="E61" s="36"/>
      <c r="F61" s="36"/>
      <c r="G61" s="36"/>
      <c r="H61" s="36"/>
      <c r="I61" s="36"/>
      <c r="J61" s="36"/>
      <c r="K61" s="36"/>
      <c r="L61" s="36"/>
      <c r="M61" s="36"/>
      <c r="N61" s="36"/>
      <c r="O61" s="36"/>
    </row>
    <row r="62" spans="2:15" ht="15">
      <c r="B62" s="36"/>
      <c r="C62" s="36"/>
      <c r="D62" s="36"/>
      <c r="E62" s="128"/>
      <c r="F62" s="35"/>
      <c r="G62" s="35"/>
      <c r="H62" s="35"/>
      <c r="I62" s="35"/>
      <c r="J62" s="35"/>
      <c r="K62" s="35"/>
      <c r="L62" s="35"/>
      <c r="M62" s="36"/>
      <c r="N62" s="36"/>
      <c r="O62" s="36"/>
    </row>
    <row r="63" spans="2:15" ht="15">
      <c r="B63" s="36"/>
      <c r="C63" s="36"/>
      <c r="D63" s="36"/>
      <c r="E63" s="128"/>
      <c r="F63" s="35"/>
      <c r="G63" s="35"/>
      <c r="H63" s="35"/>
      <c r="I63" s="35"/>
      <c r="J63" s="35"/>
      <c r="K63" s="35"/>
      <c r="L63" s="35"/>
      <c r="M63" s="36"/>
      <c r="N63" s="36"/>
      <c r="O63" s="36"/>
    </row>
    <row r="64" spans="2:15" ht="15">
      <c r="B64" s="36"/>
      <c r="C64" s="36"/>
      <c r="D64" s="36"/>
      <c r="E64" s="128"/>
      <c r="F64" s="35"/>
      <c r="G64" s="35"/>
      <c r="H64" s="35"/>
      <c r="I64" s="35"/>
      <c r="J64" s="35"/>
      <c r="K64" s="35"/>
      <c r="L64" s="35"/>
      <c r="M64" s="36"/>
      <c r="N64" s="36"/>
      <c r="O64" s="36"/>
    </row>
    <row r="65" spans="2:15" ht="15">
      <c r="B65" s="36"/>
      <c r="C65" s="36"/>
      <c r="D65" s="36"/>
      <c r="E65" s="128"/>
      <c r="F65" s="35"/>
      <c r="G65" s="35"/>
      <c r="H65" s="35"/>
      <c r="I65" s="35"/>
      <c r="J65" s="35"/>
      <c r="K65" s="35"/>
      <c r="L65" s="35"/>
      <c r="M65" s="36"/>
      <c r="N65" s="36"/>
      <c r="O65" s="36"/>
    </row>
    <row r="66" spans="2:15" ht="15">
      <c r="B66" s="36"/>
      <c r="C66" s="36"/>
      <c r="D66" s="36"/>
      <c r="E66" s="128"/>
      <c r="F66" s="35"/>
      <c r="G66" s="35"/>
      <c r="H66" s="35"/>
      <c r="I66" s="35"/>
      <c r="J66" s="35"/>
      <c r="K66" s="35"/>
      <c r="L66" s="35"/>
      <c r="M66" s="36"/>
      <c r="N66" s="36"/>
      <c r="O66" s="36"/>
    </row>
    <row r="67" spans="2:15">
      <c r="B67" s="36"/>
      <c r="C67" s="36"/>
      <c r="D67" s="36"/>
      <c r="E67" s="36"/>
      <c r="F67" s="36"/>
      <c r="G67" s="36"/>
      <c r="H67" s="36"/>
      <c r="I67" s="36"/>
      <c r="J67" s="36"/>
      <c r="K67" s="36"/>
      <c r="L67" s="36"/>
      <c r="M67" s="36"/>
      <c r="N67" s="36"/>
      <c r="O67" s="36"/>
    </row>
    <row r="68" spans="2:15" ht="15">
      <c r="B68" s="36"/>
      <c r="C68" s="36"/>
      <c r="D68" s="36"/>
      <c r="E68" s="128"/>
      <c r="F68" s="35"/>
      <c r="G68" s="35"/>
      <c r="H68" s="35"/>
      <c r="I68" s="35"/>
      <c r="J68" s="35"/>
      <c r="K68" s="35"/>
      <c r="L68" s="35"/>
      <c r="M68" s="36"/>
      <c r="N68" s="36"/>
      <c r="O68" s="36"/>
    </row>
    <row r="69" spans="2:15" ht="15">
      <c r="B69" s="36"/>
      <c r="C69" s="36"/>
      <c r="D69" s="36"/>
      <c r="E69" s="128"/>
      <c r="F69" s="35"/>
      <c r="G69" s="35"/>
      <c r="H69" s="35"/>
      <c r="I69" s="35"/>
      <c r="J69" s="35"/>
      <c r="K69" s="35"/>
      <c r="L69" s="35"/>
      <c r="M69" s="36"/>
      <c r="N69" s="36"/>
      <c r="O69" s="36"/>
    </row>
    <row r="70" spans="2:15" ht="15">
      <c r="B70" s="36"/>
      <c r="C70" s="36"/>
      <c r="D70" s="36"/>
      <c r="E70" s="128"/>
      <c r="F70" s="35"/>
      <c r="G70" s="35"/>
      <c r="H70" s="35"/>
      <c r="I70" s="35"/>
      <c r="J70" s="35"/>
      <c r="K70" s="35"/>
      <c r="L70" s="35"/>
      <c r="M70" s="36"/>
      <c r="N70" s="36"/>
      <c r="O70" s="36"/>
    </row>
    <row r="71" spans="2:15" ht="15">
      <c r="B71" s="36"/>
      <c r="C71" s="36"/>
      <c r="D71" s="36"/>
      <c r="E71" s="128"/>
      <c r="F71" s="35"/>
      <c r="G71" s="35"/>
      <c r="H71" s="35"/>
      <c r="I71" s="35"/>
      <c r="J71" s="35"/>
      <c r="K71" s="35"/>
      <c r="L71" s="35"/>
      <c r="M71" s="36"/>
      <c r="N71" s="36"/>
      <c r="O71" s="36"/>
    </row>
    <row r="72" spans="2:15" ht="15">
      <c r="B72" s="36"/>
      <c r="C72" s="36"/>
      <c r="D72" s="36"/>
      <c r="E72" s="128"/>
      <c r="F72" s="35"/>
      <c r="G72" s="35"/>
      <c r="H72" s="35"/>
      <c r="I72" s="35"/>
      <c r="J72" s="35"/>
      <c r="K72" s="35"/>
      <c r="L72" s="35"/>
      <c r="M72" s="36"/>
      <c r="N72" s="36"/>
      <c r="O72" s="36"/>
    </row>
    <row r="73" spans="2:15">
      <c r="B73" s="36"/>
      <c r="C73" s="36"/>
      <c r="D73" s="36"/>
      <c r="E73" s="36"/>
      <c r="F73" s="36"/>
      <c r="G73" s="36"/>
      <c r="H73" s="36"/>
      <c r="I73" s="36"/>
      <c r="J73" s="36"/>
      <c r="K73" s="36"/>
      <c r="L73" s="36"/>
      <c r="M73" s="36"/>
      <c r="N73" s="36"/>
      <c r="O73" s="36"/>
    </row>
    <row r="74" spans="2:15">
      <c r="B74" s="36"/>
      <c r="C74" s="36"/>
      <c r="D74" s="36"/>
      <c r="E74" s="36"/>
      <c r="F74" s="36"/>
      <c r="G74" s="36"/>
      <c r="H74" s="36"/>
      <c r="I74" s="36"/>
      <c r="J74" s="36"/>
      <c r="K74" s="36"/>
      <c r="L74" s="36"/>
      <c r="M74" s="36"/>
      <c r="N74" s="36"/>
      <c r="O74" s="36"/>
    </row>
    <row r="75" spans="2:15">
      <c r="B75" s="36"/>
      <c r="C75" s="36"/>
      <c r="D75" s="36"/>
      <c r="E75" s="36"/>
      <c r="F75" s="36"/>
      <c r="G75" s="36"/>
      <c r="H75" s="36"/>
      <c r="I75" s="36"/>
      <c r="J75" s="36"/>
      <c r="K75" s="36"/>
      <c r="L75" s="36"/>
      <c r="M75" s="36"/>
      <c r="N75" s="36"/>
      <c r="O75" s="36"/>
    </row>
    <row r="76" spans="2:15">
      <c r="B76" s="36"/>
      <c r="C76" s="36"/>
      <c r="D76" s="36"/>
      <c r="E76" s="129"/>
      <c r="F76" s="90"/>
      <c r="G76" s="90"/>
      <c r="H76" s="90"/>
      <c r="I76" s="90"/>
      <c r="J76" s="90"/>
      <c r="K76" s="90"/>
      <c r="L76" s="90"/>
      <c r="M76" s="36"/>
      <c r="N76" s="36"/>
      <c r="O76" s="36"/>
    </row>
    <row r="77" spans="2:15">
      <c r="B77" s="36"/>
      <c r="C77" s="36"/>
      <c r="D77" s="36"/>
      <c r="E77" s="36"/>
      <c r="F77" s="35"/>
      <c r="G77" s="35"/>
      <c r="H77" s="35"/>
      <c r="I77" s="35"/>
      <c r="J77" s="35"/>
      <c r="K77" s="35"/>
      <c r="L77" s="35"/>
      <c r="M77" s="36"/>
      <c r="N77" s="36"/>
      <c r="O77" s="36"/>
    </row>
    <row r="78" spans="2:15" ht="15">
      <c r="B78" s="36"/>
      <c r="C78" s="36"/>
      <c r="D78" s="36"/>
      <c r="E78" s="128"/>
      <c r="F78" s="35"/>
      <c r="G78" s="35"/>
      <c r="H78" s="35"/>
      <c r="I78" s="35"/>
      <c r="J78" s="35"/>
      <c r="K78" s="35"/>
      <c r="L78" s="35"/>
      <c r="M78" s="36"/>
      <c r="N78" s="36"/>
      <c r="O78" s="36"/>
    </row>
    <row r="79" spans="2:15" ht="15">
      <c r="B79" s="36"/>
      <c r="C79" s="36"/>
      <c r="D79" s="36"/>
      <c r="E79" s="128"/>
      <c r="F79" s="35"/>
      <c r="G79" s="35"/>
      <c r="H79" s="35"/>
      <c r="I79" s="35"/>
      <c r="J79" s="35"/>
      <c r="K79" s="35"/>
      <c r="L79" s="35"/>
      <c r="M79" s="36"/>
      <c r="N79" s="36"/>
      <c r="O79" s="36"/>
    </row>
    <row r="80" spans="2:15" ht="15">
      <c r="B80" s="36"/>
      <c r="C80" s="36"/>
      <c r="D80" s="36"/>
      <c r="E80" s="128"/>
      <c r="F80" s="35"/>
      <c r="G80" s="35"/>
      <c r="H80" s="35"/>
      <c r="I80" s="35"/>
      <c r="J80" s="35"/>
      <c r="K80" s="35"/>
      <c r="L80" s="35"/>
      <c r="M80" s="36"/>
      <c r="N80" s="36"/>
      <c r="O80" s="36"/>
    </row>
    <row r="81" spans="2:15" ht="15">
      <c r="B81" s="36"/>
      <c r="C81" s="36"/>
      <c r="D81" s="36"/>
      <c r="E81" s="128"/>
      <c r="F81" s="35"/>
      <c r="G81" s="35"/>
      <c r="H81" s="35"/>
      <c r="I81" s="35"/>
      <c r="J81" s="35"/>
      <c r="K81" s="35"/>
      <c r="L81" s="35"/>
      <c r="M81" s="36"/>
      <c r="N81" s="36"/>
      <c r="O81" s="36"/>
    </row>
    <row r="82" spans="2:15" ht="15">
      <c r="B82" s="36"/>
      <c r="C82" s="36"/>
      <c r="D82" s="36"/>
      <c r="E82" s="128"/>
      <c r="F82" s="35"/>
      <c r="G82" s="35"/>
      <c r="H82" s="35"/>
      <c r="I82" s="35"/>
      <c r="J82" s="35"/>
      <c r="K82" s="35"/>
      <c r="L82" s="35"/>
      <c r="M82" s="36"/>
      <c r="N82" s="36"/>
      <c r="O82" s="36"/>
    </row>
    <row r="83" spans="2:15">
      <c r="B83" s="36"/>
      <c r="C83" s="36"/>
      <c r="D83" s="36"/>
      <c r="E83" s="36"/>
      <c r="F83" s="36"/>
      <c r="G83" s="36"/>
      <c r="H83" s="36"/>
      <c r="I83" s="36"/>
      <c r="J83" s="36"/>
      <c r="K83" s="36"/>
      <c r="L83" s="36"/>
      <c r="M83" s="36"/>
      <c r="N83" s="36"/>
      <c r="O83" s="36"/>
    </row>
    <row r="84" spans="2:15">
      <c r="B84" s="36"/>
      <c r="C84" s="36"/>
      <c r="D84" s="36"/>
      <c r="E84" s="36"/>
      <c r="F84" s="36"/>
      <c r="G84" s="36"/>
      <c r="H84" s="36"/>
      <c r="I84" s="36"/>
      <c r="J84" s="36"/>
      <c r="K84" s="36"/>
      <c r="L84" s="36"/>
      <c r="M84" s="36"/>
      <c r="N84" s="36"/>
      <c r="O84" s="36"/>
    </row>
    <row r="85" spans="2:15" ht="15">
      <c r="B85" s="36"/>
      <c r="C85" s="36"/>
      <c r="D85" s="36"/>
      <c r="E85" s="36"/>
      <c r="F85" s="36"/>
      <c r="G85" s="36"/>
      <c r="H85" s="36"/>
      <c r="I85" s="36"/>
      <c r="J85" s="90"/>
      <c r="K85" s="34"/>
      <c r="L85" s="36"/>
      <c r="M85" s="36"/>
      <c r="N85" s="36"/>
      <c r="O85" s="36"/>
    </row>
  </sheetData>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86"/>
  <sheetViews>
    <sheetView workbookViewId="0">
      <selection activeCell="N9" sqref="N9"/>
    </sheetView>
  </sheetViews>
  <sheetFormatPr defaultRowHeight="14.25"/>
  <cols>
    <col min="2" max="2" width="43.625" customWidth="1"/>
    <col min="4" max="4" width="12.75" customWidth="1"/>
  </cols>
  <sheetData>
    <row r="2" spans="2:35">
      <c r="B2" t="s">
        <v>169</v>
      </c>
    </row>
    <row r="3" spans="2:35" ht="15.75" thickBot="1">
      <c r="B3" s="31" t="s">
        <v>10</v>
      </c>
      <c r="C3" s="4"/>
    </row>
    <row r="4" spans="2:35" ht="16.5" thickTop="1" thickBot="1">
      <c r="B4" s="38" t="s">
        <v>9</v>
      </c>
      <c r="C4" s="39">
        <v>1</v>
      </c>
      <c r="D4" s="40">
        <v>1493162.37</v>
      </c>
      <c r="E4" s="10"/>
      <c r="F4" s="6"/>
    </row>
    <row r="5" spans="2:35" ht="15" thickBot="1">
      <c r="B5" s="41" t="s">
        <v>12</v>
      </c>
      <c r="C5" s="41"/>
      <c r="D5" s="42"/>
      <c r="E5" s="5"/>
      <c r="F5" s="6"/>
      <c r="G5" t="s">
        <v>170</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1.75</v>
      </c>
      <c r="D8" s="75">
        <f>D4*C8/100</f>
        <v>26130.341475000001</v>
      </c>
      <c r="E8" s="5"/>
      <c r="F8" s="6"/>
      <c r="G8" s="18"/>
      <c r="H8" s="19">
        <f>D36</f>
        <v>935018.27609399997</v>
      </c>
      <c r="I8" s="19">
        <f>H8/5</f>
        <v>187003.65521880001</v>
      </c>
      <c r="J8" s="20">
        <f>I8*2</f>
        <v>374007.31043760001</v>
      </c>
      <c r="K8" s="20">
        <f>D37</f>
        <v>558144.09390600014</v>
      </c>
      <c r="L8" s="20">
        <f>(D43/1.5)+D44</f>
        <v>422316.09031500004</v>
      </c>
      <c r="M8" s="26">
        <f>SUM(J8:K8)</f>
        <v>932151.40434360015</v>
      </c>
      <c r="N8" s="26">
        <f>J8+L8</f>
        <v>796323.40075260005</v>
      </c>
      <c r="O8" s="21">
        <f>I8*2.5</f>
        <v>467509.13804700004</v>
      </c>
      <c r="P8" s="21">
        <f>D37</f>
        <v>558144.09390600014</v>
      </c>
      <c r="Q8" s="21">
        <f>(D43/1.5)+D44</f>
        <v>422316.09031500004</v>
      </c>
      <c r="R8" s="27">
        <f>SUM(O8:P8)</f>
        <v>1025653.2319530002</v>
      </c>
      <c r="S8" s="27">
        <f>O8+Q8</f>
        <v>889825.22836200008</v>
      </c>
      <c r="T8" s="22">
        <f>I8*3.5</f>
        <v>654512.79326579999</v>
      </c>
      <c r="U8" s="22">
        <f>D37</f>
        <v>558144.09390600014</v>
      </c>
      <c r="V8" s="22">
        <f>(D43/1.5)+D44</f>
        <v>422316.09031500004</v>
      </c>
      <c r="W8" s="28">
        <f>SUM(T8:U8)</f>
        <v>1212656.8871718002</v>
      </c>
      <c r="X8" s="28">
        <f>T8+V8</f>
        <v>1076828.8835808001</v>
      </c>
      <c r="Y8" s="23">
        <f>I8*4.5</f>
        <v>841516.44848460006</v>
      </c>
      <c r="Z8" s="23">
        <f>D37</f>
        <v>558144.09390600014</v>
      </c>
      <c r="AA8" s="23">
        <f>(D43/1.5)+D44</f>
        <v>422316.09031500004</v>
      </c>
      <c r="AB8" s="29">
        <f>SUM(Y8:Z8)</f>
        <v>1399660.5423906003</v>
      </c>
      <c r="AC8" s="29">
        <f>Y8+AA8</f>
        <v>1263832.5387996002</v>
      </c>
      <c r="AD8" s="24">
        <f>I8*5</f>
        <v>935018.27609400009</v>
      </c>
      <c r="AE8" s="24">
        <f>D37</f>
        <v>558144.09390600014</v>
      </c>
      <c r="AF8" s="24">
        <f>(D43/1.5)+D44</f>
        <v>422316.09031500004</v>
      </c>
      <c r="AG8" s="57">
        <f>SUM(AD8:AE8)</f>
        <v>1493162.37</v>
      </c>
      <c r="AH8" s="30">
        <f>AD8+AF8</f>
        <v>1357334.366409</v>
      </c>
      <c r="AI8">
        <f>AH8/AG8*100-100</f>
        <v>-9.0966666666666782</v>
      </c>
    </row>
    <row r="9" spans="2:35" ht="15" thickBot="1">
      <c r="B9" s="73" t="s">
        <v>13</v>
      </c>
      <c r="C9" s="73">
        <v>0.01</v>
      </c>
      <c r="D9" s="75">
        <f>D4*C9/100</f>
        <v>149.31623700000003</v>
      </c>
      <c r="E9" s="5"/>
      <c r="F9" s="6"/>
      <c r="G9" s="25" t="s">
        <v>4</v>
      </c>
      <c r="H9" s="19"/>
      <c r="I9" s="19"/>
      <c r="J9" s="20">
        <f>J8*2</f>
        <v>748014.62087520002</v>
      </c>
      <c r="K9" s="20">
        <f>(K8-D8-D9)*2+(D8+D9)</f>
        <v>1090008.5301000001</v>
      </c>
      <c r="L9" s="20">
        <f>(L8-D8-D9)*2+(D8+D9)</f>
        <v>818352.522918</v>
      </c>
      <c r="M9" s="26">
        <f>SUM(J9:K9)</f>
        <v>1838023.1509752001</v>
      </c>
      <c r="N9" s="26">
        <f>J9+L9</f>
        <v>1566367.1437932001</v>
      </c>
      <c r="O9" s="21">
        <f>O8*2</f>
        <v>935018.27609400009</v>
      </c>
      <c r="P9" s="21">
        <f>(P8-D8-D9)*2+(D8+D9)</f>
        <v>1090008.5301000001</v>
      </c>
      <c r="Q9" s="21">
        <f>(Q8-D8-D9)*2+(D8+D9)</f>
        <v>818352.522918</v>
      </c>
      <c r="R9" s="27">
        <f>SUM(O9:P9)</f>
        <v>2025026.8061940002</v>
      </c>
      <c r="S9" s="27">
        <f>O9+Q9</f>
        <v>1753370.7990120002</v>
      </c>
      <c r="T9" s="22">
        <f>T8*2</f>
        <v>1309025.5865316</v>
      </c>
      <c r="U9" s="22">
        <f>(U8-D8-D9)*2+(D8+D9)</f>
        <v>1090008.5301000001</v>
      </c>
      <c r="V9" s="22">
        <f>(V8-D8-D9)*2+(D8+D9)</f>
        <v>818352.522918</v>
      </c>
      <c r="W9" s="28">
        <f>SUM(T9:U9)</f>
        <v>2399034.1166316001</v>
      </c>
      <c r="X9" s="28">
        <f>T9+V9</f>
        <v>2127378.1094495999</v>
      </c>
      <c r="Y9" s="23">
        <f>Y8*2</f>
        <v>1683032.8969692001</v>
      </c>
      <c r="Z9" s="23">
        <f>(Z8-D8-D9)*2+(D8+D9)</f>
        <v>1090008.5301000001</v>
      </c>
      <c r="AA9" s="23">
        <f>(AA8-D8-D9)*2+(D8+D9)</f>
        <v>818352.522918</v>
      </c>
      <c r="AB9" s="29">
        <f>SUM(Y9:Z9)</f>
        <v>2773041.4270692002</v>
      </c>
      <c r="AC9" s="29">
        <f>Y9+AA9</f>
        <v>2501385.4198872</v>
      </c>
      <c r="AD9" s="24">
        <f>AD8*2</f>
        <v>1870036.5521880002</v>
      </c>
      <c r="AE9" s="24">
        <f>(AE8-D8-D9)*2+(D8+D9)</f>
        <v>1090008.5301000001</v>
      </c>
      <c r="AF9" s="24">
        <f>(AF8-D8-D9)*2+(D8+D9)</f>
        <v>818352.522918</v>
      </c>
      <c r="AG9" s="30">
        <f>SUM(AD9:AE9)</f>
        <v>2960045.0822880003</v>
      </c>
      <c r="AH9" s="30">
        <f>AD9+AF9</f>
        <v>2688389.0751060001</v>
      </c>
    </row>
    <row r="10" spans="2:35" ht="15" thickBot="1">
      <c r="B10" s="41" t="s">
        <v>14</v>
      </c>
      <c r="C10" s="41">
        <v>0</v>
      </c>
      <c r="D10" s="42">
        <f>D4*C10/100</f>
        <v>0</v>
      </c>
      <c r="E10" s="5"/>
      <c r="F10" s="6"/>
      <c r="G10" s="25" t="s">
        <v>5</v>
      </c>
      <c r="H10" s="19"/>
      <c r="I10" s="19"/>
      <c r="J10" s="20">
        <f>J8*3</f>
        <v>1122021.9313127999</v>
      </c>
      <c r="K10" s="20">
        <f>(K8-D8-D9)*3+(D8+D9)</f>
        <v>1621872.9662940002</v>
      </c>
      <c r="L10" s="20">
        <f>(L8-D8-D9)*3+(D8+D9)</f>
        <v>1214388.9555210001</v>
      </c>
      <c r="M10" s="26">
        <f>SUM(J10:K10)</f>
        <v>2743894.8976068003</v>
      </c>
      <c r="N10" s="26">
        <f>J10+L10</f>
        <v>2336410.8868338</v>
      </c>
      <c r="O10" s="21">
        <f>O8*3</f>
        <v>1402527.4141410002</v>
      </c>
      <c r="P10" s="21">
        <f>(P8-D8-D9)*3+(D8+D9)</f>
        <v>1621872.9662940002</v>
      </c>
      <c r="Q10" s="21">
        <f>(Q8-D8-D9)*3+(D8+D9)</f>
        <v>1214388.9555210001</v>
      </c>
      <c r="R10" s="27">
        <f>SUM(O10:P10)</f>
        <v>3024400.3804350002</v>
      </c>
      <c r="S10" s="27">
        <f>O10+Q10</f>
        <v>2616916.3696620003</v>
      </c>
      <c r="T10" s="22">
        <f>T8*3</f>
        <v>1963538.3797974</v>
      </c>
      <c r="U10" s="22">
        <f>(U8-D8-D9)*3+(D8+D9)</f>
        <v>1621872.9662940002</v>
      </c>
      <c r="V10" s="22">
        <f>(V8-D8-D9)*3+(D8+D9)</f>
        <v>1214388.9555210001</v>
      </c>
      <c r="W10" s="28">
        <f>SUM(T10:U10)</f>
        <v>3585411.3460913999</v>
      </c>
      <c r="X10" s="28">
        <f>T10+V10</f>
        <v>3177927.3353184001</v>
      </c>
      <c r="Y10" s="23">
        <f>Y8*3</f>
        <v>2524549.3454538002</v>
      </c>
      <c r="Z10" s="23">
        <f>(Z8-D8-D9)*3+(D8+D9)</f>
        <v>1621872.9662940002</v>
      </c>
      <c r="AA10" s="23">
        <f>(AA8-D8-D9)*3+(D8+D9)</f>
        <v>1214388.9555210001</v>
      </c>
      <c r="AB10" s="29">
        <f>SUM(Y10:Z10)</f>
        <v>4146422.3117478006</v>
      </c>
      <c r="AC10" s="29">
        <f>Y10+AA10</f>
        <v>3738938.3009748003</v>
      </c>
      <c r="AD10" s="24">
        <f>AD8*3</f>
        <v>2805054.8282820005</v>
      </c>
      <c r="AE10" s="24">
        <f>(AE8-D8-D9)*3+(D8+D9)</f>
        <v>1621872.9662940002</v>
      </c>
      <c r="AF10" s="24">
        <f>(AF8-D8-D9)*3+(D8+D9)</f>
        <v>1214388.9555210001</v>
      </c>
      <c r="AG10" s="30">
        <f>SUM(AD10:AE10)</f>
        <v>4426927.7945760004</v>
      </c>
      <c r="AH10" s="30">
        <f>AD10+AF10</f>
        <v>4019443.7838030006</v>
      </c>
    </row>
    <row r="11" spans="2:35" ht="15" thickBot="1">
      <c r="B11" s="41" t="s">
        <v>15</v>
      </c>
      <c r="C11" s="41">
        <v>0</v>
      </c>
      <c r="D11" s="42">
        <f>D4*C11/100</f>
        <v>0</v>
      </c>
      <c r="E11" s="5"/>
      <c r="F11" s="6"/>
      <c r="G11" s="25" t="s">
        <v>6</v>
      </c>
      <c r="H11" s="19"/>
      <c r="I11" s="19"/>
      <c r="J11" s="20">
        <f>J8*4</f>
        <v>1496029.2417504</v>
      </c>
      <c r="K11" s="20">
        <f>(K8-D8-D9)*4+(D8+D9)</f>
        <v>2153737.4024880002</v>
      </c>
      <c r="L11" s="20">
        <f>(L8-D8-D9)*4+(D8+D9)</f>
        <v>1610425.388124</v>
      </c>
      <c r="M11" s="26">
        <f>SUM(J11:K11)</f>
        <v>3649766.6442384003</v>
      </c>
      <c r="N11" s="26">
        <f>J11+L11</f>
        <v>3106454.6298743999</v>
      </c>
      <c r="O11" s="21">
        <f>O8*4</f>
        <v>1870036.5521880002</v>
      </c>
      <c r="P11" s="21">
        <f>(P8-D8-D9)*4+(D8+D9)</f>
        <v>2153737.4024880002</v>
      </c>
      <c r="Q11" s="21">
        <f>(Q8-D8-D9)*4+(D8+D9)</f>
        <v>1610425.388124</v>
      </c>
      <c r="R11" s="27">
        <f>SUM(O11:P11)</f>
        <v>4023773.9546760004</v>
      </c>
      <c r="S11" s="27">
        <f>O11+Q11</f>
        <v>3480461.940312</v>
      </c>
      <c r="T11" s="22">
        <f>T8*4</f>
        <v>2618051.1730632</v>
      </c>
      <c r="U11" s="22">
        <f>(U8-D8-D9)*4+(D8+D9)</f>
        <v>2153737.4024880002</v>
      </c>
      <c r="V11" s="22">
        <f>(V8-D8-D9)*4+(D8+D9)</f>
        <v>1610425.388124</v>
      </c>
      <c r="W11" s="28">
        <f>SUM(T11:U11)</f>
        <v>4771788.5755512007</v>
      </c>
      <c r="X11" s="28">
        <f>T11+V11</f>
        <v>4228476.5611872002</v>
      </c>
      <c r="Y11" s="23">
        <f>Y8*4</f>
        <v>3366065.7939384002</v>
      </c>
      <c r="Z11" s="23">
        <f>(Z8-D8-D9)*4+(D8+D9)</f>
        <v>2153737.4024880002</v>
      </c>
      <c r="AA11" s="23">
        <f>(AA8-D8-D9)*4+(D8+D9)</f>
        <v>1610425.388124</v>
      </c>
      <c r="AB11" s="29">
        <f>SUM(Y11:Z11)</f>
        <v>5519803.1964264009</v>
      </c>
      <c r="AC11" s="29">
        <f>Y11+AA11</f>
        <v>4976491.1820624005</v>
      </c>
      <c r="AD11" s="24">
        <f>AD8*4</f>
        <v>3740073.1043760004</v>
      </c>
      <c r="AE11" s="24">
        <f>(AE8-D8-D9)*4+(D8+D9)</f>
        <v>2153737.4024880002</v>
      </c>
      <c r="AF11" s="24">
        <f>(AF8-D8-D9)*4+(D8+D9)</f>
        <v>1610425.388124</v>
      </c>
      <c r="AG11" s="30">
        <f>SUM(AD11:AE11)</f>
        <v>5893810.5068640001</v>
      </c>
      <c r="AH11" s="30">
        <f>AD11+AF11</f>
        <v>5350498.4925000006</v>
      </c>
    </row>
    <row r="12" spans="2:35" ht="15" thickBot="1">
      <c r="B12" s="41" t="s">
        <v>16</v>
      </c>
      <c r="C12" s="41">
        <v>0.43</v>
      </c>
      <c r="D12" s="42">
        <f>D4*C12/100</f>
        <v>6420.598191000001</v>
      </c>
      <c r="E12" s="5"/>
      <c r="F12" s="5"/>
      <c r="G12" s="25" t="s">
        <v>7</v>
      </c>
      <c r="H12" s="19"/>
      <c r="I12" s="19"/>
      <c r="J12" s="20">
        <f>J8*5</f>
        <v>1870036.5521880002</v>
      </c>
      <c r="K12" s="20">
        <f>(K8-D8-D9)*5+(D8+D9)</f>
        <v>2685601.8386820001</v>
      </c>
      <c r="L12" s="20">
        <f>(L8-D8-D9)*5+(D8+D9)</f>
        <v>2006461.820727</v>
      </c>
      <c r="M12" s="26">
        <f>SUM(J12:K12)</f>
        <v>4555638.3908700002</v>
      </c>
      <c r="N12" s="26">
        <f>J12+L12</f>
        <v>3876498.3729150002</v>
      </c>
      <c r="O12" s="21">
        <f>O8*5</f>
        <v>2337545.6902350001</v>
      </c>
      <c r="P12" s="21">
        <f>(P8-D8-D9)*5+(D8+D9)</f>
        <v>2685601.8386820001</v>
      </c>
      <c r="Q12" s="21">
        <f>(Q8-D8-D9)*5+(D8+D9)</f>
        <v>2006461.820727</v>
      </c>
      <c r="R12" s="27">
        <f>SUM(O12:P12)</f>
        <v>5023147.5289169997</v>
      </c>
      <c r="S12" s="27">
        <f>O12+Q12</f>
        <v>4344007.5109620001</v>
      </c>
      <c r="T12" s="22">
        <f>T8*5</f>
        <v>3272563.966329</v>
      </c>
      <c r="U12" s="22">
        <f>(U8-D8-D9)*5+(D8+D9)</f>
        <v>2685601.8386820001</v>
      </c>
      <c r="V12" s="22">
        <f>(V8-D8-D9)*5+(D8+D9)</f>
        <v>2006461.820727</v>
      </c>
      <c r="W12" s="28">
        <f>SUM(T12:U12)</f>
        <v>5958165.8050110005</v>
      </c>
      <c r="X12" s="28">
        <f>T12+V12</f>
        <v>5279025.787056</v>
      </c>
      <c r="Y12" s="23">
        <f>Y8*5</f>
        <v>4207582.2424229998</v>
      </c>
      <c r="Z12" s="23">
        <f>(Z8-D8-D9)*5+(D8+D9)</f>
        <v>2685601.8386820001</v>
      </c>
      <c r="AA12" s="23">
        <f>(AA8-D8-D9)*5+(D8+D9)</f>
        <v>2006461.820727</v>
      </c>
      <c r="AB12" s="29">
        <f>SUM(Y12:Z12)</f>
        <v>6893184.0811049994</v>
      </c>
      <c r="AC12" s="29">
        <f>Y12+AA12</f>
        <v>6214044.0631499998</v>
      </c>
      <c r="AD12" s="24">
        <f>AD8*5</f>
        <v>4675091.3804700002</v>
      </c>
      <c r="AE12" s="24">
        <f>(AE8-D8-D9)*5+(D8+D9)</f>
        <v>2685601.8386820001</v>
      </c>
      <c r="AF12" s="24">
        <f>(AF8-D8-D9)*5+(D8+D9)</f>
        <v>2006461.820727</v>
      </c>
      <c r="AG12" s="30">
        <f>SUM(AD12:AE12)</f>
        <v>7360693.2191519998</v>
      </c>
      <c r="AH12" s="30">
        <f>AD12+AF12</f>
        <v>6681553.2011970002</v>
      </c>
    </row>
    <row r="13" spans="2:35" ht="15" thickBot="1">
      <c r="B13" s="43" t="s">
        <v>17</v>
      </c>
      <c r="C13" s="43">
        <v>3.51</v>
      </c>
      <c r="D13" s="44">
        <f>D4*C13/100</f>
        <v>52409.999187000001</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3.47</v>
      </c>
      <c r="D14" s="42">
        <f>D4*C14/100</f>
        <v>51812.734239000005</v>
      </c>
      <c r="E14" s="8"/>
      <c r="F14" s="9"/>
    </row>
    <row r="15" spans="2:35" ht="15.75" thickBot="1">
      <c r="B15" s="43" t="s">
        <v>19</v>
      </c>
      <c r="C15" s="43">
        <v>39.119999999999997</v>
      </c>
      <c r="D15" s="44">
        <f>D4*C15/100</f>
        <v>584125.119144</v>
      </c>
      <c r="E15" s="8"/>
      <c r="F15" s="9"/>
      <c r="G15" t="s">
        <v>67</v>
      </c>
      <c r="M15" s="32"/>
      <c r="N15" s="32"/>
      <c r="O15" s="32"/>
    </row>
    <row r="16" spans="2:35" ht="15.75" thickBot="1">
      <c r="B16" s="43" t="s">
        <v>20</v>
      </c>
      <c r="C16" s="43">
        <v>0.79</v>
      </c>
      <c r="D16" s="44">
        <f>D4*C16/100</f>
        <v>11795.982723000001</v>
      </c>
      <c r="E16" s="8"/>
      <c r="F16" s="9"/>
      <c r="G16" t="s">
        <v>71</v>
      </c>
    </row>
    <row r="17" spans="2:32" ht="15.75" thickBot="1">
      <c r="B17" s="45" t="s">
        <v>21</v>
      </c>
      <c r="C17" s="45">
        <v>0.72</v>
      </c>
      <c r="D17" s="46">
        <f>D4*C17/100</f>
        <v>10750.769064</v>
      </c>
      <c r="E17" s="8"/>
      <c r="F17" s="9"/>
      <c r="G17" t="s">
        <v>84</v>
      </c>
    </row>
    <row r="18" spans="2:32" ht="15.75" thickBot="1">
      <c r="B18" s="45" t="s">
        <v>60</v>
      </c>
      <c r="C18" s="45">
        <v>0.02</v>
      </c>
      <c r="D18" s="46">
        <f>D4*C18/100</f>
        <v>298.63247400000006</v>
      </c>
      <c r="E18" s="8"/>
      <c r="F18" s="9"/>
      <c r="G18" s="31" t="s">
        <v>68</v>
      </c>
      <c r="H18" s="31"/>
      <c r="I18" s="31"/>
      <c r="J18" s="31"/>
      <c r="AA18" s="37"/>
      <c r="AB18" s="37"/>
      <c r="AC18" s="37"/>
      <c r="AD18" s="37"/>
      <c r="AE18" s="37"/>
      <c r="AF18" s="37"/>
    </row>
    <row r="19" spans="2:32" ht="15.75" thickBot="1">
      <c r="B19" s="45" t="s">
        <v>23</v>
      </c>
      <c r="C19" s="45">
        <v>3.2</v>
      </c>
      <c r="D19" s="46">
        <f>D4*C19/100</f>
        <v>47781.195840000008</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v>
      </c>
      <c r="D20" s="46">
        <f>D4*C20/100</f>
        <v>0</v>
      </c>
      <c r="E20" s="8"/>
      <c r="F20" s="9"/>
      <c r="G20" t="s">
        <v>47</v>
      </c>
      <c r="P20" s="37"/>
      <c r="Q20" s="37"/>
      <c r="R20" s="37"/>
      <c r="S20" s="37"/>
      <c r="T20" s="37"/>
      <c r="U20" s="37"/>
      <c r="V20" s="37"/>
      <c r="W20" s="37"/>
      <c r="X20" s="37"/>
      <c r="Y20" s="37"/>
      <c r="Z20" s="37"/>
    </row>
    <row r="21" spans="2:32" ht="15.75" thickBot="1">
      <c r="B21" s="45" t="s">
        <v>25</v>
      </c>
      <c r="C21" s="45">
        <v>0.04</v>
      </c>
      <c r="D21" s="46">
        <f>D4*C21/100</f>
        <v>597.26494800000012</v>
      </c>
      <c r="E21" s="8"/>
      <c r="F21" s="9"/>
      <c r="G21" t="s">
        <v>70</v>
      </c>
    </row>
    <row r="22" spans="2:32" ht="15" thickBot="1">
      <c r="B22" s="45" t="s">
        <v>26</v>
      </c>
      <c r="C22" s="45">
        <v>16.14</v>
      </c>
      <c r="D22" s="46">
        <f>D4*C22/100</f>
        <v>240996.40651800003</v>
      </c>
      <c r="E22" s="8"/>
      <c r="F22" s="9"/>
    </row>
    <row r="23" spans="2:32" ht="15" thickBot="1">
      <c r="B23" s="41" t="s">
        <v>27</v>
      </c>
      <c r="C23" s="47">
        <v>2.31</v>
      </c>
      <c r="D23" s="42">
        <f>D4*C23/100</f>
        <v>34492.050747000001</v>
      </c>
      <c r="E23" s="8"/>
      <c r="F23" s="9"/>
    </row>
    <row r="24" spans="2:32" ht="15" thickBot="1">
      <c r="B24" s="43" t="s">
        <v>28</v>
      </c>
      <c r="C24" s="43">
        <v>18.52</v>
      </c>
      <c r="D24" s="44">
        <f>D4*C24/100</f>
        <v>276533.67092400003</v>
      </c>
      <c r="E24" s="8"/>
      <c r="F24" s="9"/>
    </row>
    <row r="25" spans="2:32" ht="15" thickBot="1">
      <c r="B25" s="45" t="s">
        <v>29</v>
      </c>
      <c r="C25" s="45">
        <v>0</v>
      </c>
      <c r="D25" s="46">
        <f>D4*C25/100</f>
        <v>0</v>
      </c>
      <c r="E25" s="8"/>
      <c r="F25" s="9"/>
    </row>
    <row r="26" spans="2:32" ht="15" thickBot="1">
      <c r="B26" s="45" t="s">
        <v>30</v>
      </c>
      <c r="C26" s="45">
        <v>0.01</v>
      </c>
      <c r="D26" s="46">
        <f>D4*C26/100</f>
        <v>149.31623700000003</v>
      </c>
      <c r="E26" s="8"/>
      <c r="F26" s="9"/>
    </row>
    <row r="27" spans="2:32" ht="15" thickBot="1">
      <c r="B27" s="45" t="s">
        <v>31</v>
      </c>
      <c r="C27" s="45">
        <v>1.22</v>
      </c>
      <c r="D27" s="46">
        <f>D4*C27/100</f>
        <v>18216.580914000002</v>
      </c>
      <c r="E27" s="8"/>
      <c r="F27" s="9"/>
    </row>
    <row r="28" spans="2:32" ht="15" thickBot="1">
      <c r="B28" s="45" t="s">
        <v>32</v>
      </c>
      <c r="C28" s="45">
        <v>5.94</v>
      </c>
      <c r="D28" s="76">
        <f>D4*C28/100</f>
        <v>88693.844777999999</v>
      </c>
      <c r="E28" s="81"/>
      <c r="F28" s="82"/>
      <c r="G28" s="36"/>
      <c r="H28" s="36"/>
      <c r="I28" s="36"/>
    </row>
    <row r="29" spans="2:32" ht="15" thickBot="1">
      <c r="B29" s="41" t="s">
        <v>33</v>
      </c>
      <c r="C29" s="47">
        <v>0</v>
      </c>
      <c r="D29" s="125">
        <f>D4*C29/100</f>
        <v>0</v>
      </c>
      <c r="E29" s="81"/>
      <c r="F29" s="83"/>
      <c r="G29" s="36"/>
      <c r="H29" s="36"/>
      <c r="I29" s="36"/>
    </row>
    <row r="30" spans="2:32" ht="15" thickBot="1">
      <c r="B30" s="41" t="s">
        <v>34</v>
      </c>
      <c r="C30" s="47">
        <v>2.12</v>
      </c>
      <c r="D30" s="125">
        <f>D4*C30/100</f>
        <v>31655.042244</v>
      </c>
      <c r="E30" s="81"/>
      <c r="F30" s="84"/>
      <c r="G30" s="36"/>
      <c r="H30" s="36"/>
      <c r="I30" s="36"/>
    </row>
    <row r="31" spans="2:32" ht="15" thickBot="1">
      <c r="B31" s="43" t="s">
        <v>35</v>
      </c>
      <c r="C31" s="43">
        <v>0.68</v>
      </c>
      <c r="D31" s="126">
        <f>D4*C31/100</f>
        <v>10153.504116000002</v>
      </c>
      <c r="E31" s="81"/>
      <c r="F31" s="81"/>
      <c r="G31" s="36"/>
      <c r="H31" s="36"/>
      <c r="I31" s="36"/>
    </row>
    <row r="32" spans="2:32" ht="15" thickBot="1">
      <c r="B32" s="47"/>
      <c r="C32" s="41"/>
      <c r="D32" s="125"/>
      <c r="E32" s="85"/>
      <c r="F32" s="81"/>
      <c r="G32" s="36"/>
      <c r="H32" s="36"/>
      <c r="I32" s="36"/>
    </row>
    <row r="33" spans="2:9" ht="15.75" thickBot="1">
      <c r="B33" s="41" t="s">
        <v>8</v>
      </c>
      <c r="C33" s="41">
        <f t="shared" ref="C33:D33" si="0">SUM(C8:C32)</f>
        <v>100.00000000000001</v>
      </c>
      <c r="D33" s="110">
        <f t="shared" si="0"/>
        <v>1493162.3699999999</v>
      </c>
      <c r="E33" s="86"/>
      <c r="F33" s="85"/>
      <c r="G33" s="36"/>
      <c r="H33" s="36"/>
      <c r="I33" s="36"/>
    </row>
    <row r="34" spans="2:9" ht="15" thickBot="1">
      <c r="B34" s="41"/>
      <c r="C34" s="41"/>
      <c r="D34" s="103"/>
      <c r="E34" s="36"/>
      <c r="F34" s="36"/>
      <c r="G34" s="36"/>
      <c r="H34" s="36"/>
      <c r="I34" s="36"/>
    </row>
    <row r="35" spans="2:9" ht="15" thickBot="1">
      <c r="B35" s="41" t="s">
        <v>38</v>
      </c>
      <c r="C35" s="41"/>
      <c r="D35" s="103"/>
      <c r="E35" s="36"/>
      <c r="F35" s="36"/>
      <c r="G35" s="36"/>
      <c r="H35" s="36"/>
      <c r="I35" s="36"/>
    </row>
    <row r="36" spans="2:9" ht="15" thickBot="1">
      <c r="B36" s="43" t="s">
        <v>39</v>
      </c>
      <c r="C36" s="43"/>
      <c r="D36" s="126">
        <f>D13+D15+D16+D24+D31</f>
        <v>935018.27609399997</v>
      </c>
      <c r="E36" s="85"/>
      <c r="F36" s="36"/>
      <c r="G36" s="36"/>
      <c r="H36" s="36"/>
      <c r="I36" s="36"/>
    </row>
    <row r="37" spans="2:9" ht="15" thickBot="1">
      <c r="B37" s="41" t="s">
        <v>40</v>
      </c>
      <c r="C37" s="41"/>
      <c r="D37" s="125">
        <f>D8+D9+D10+D11+D12+D14+D17+D18+D19+D20+D21+D22+D23+D25+D26+D27+D28+D29+D30</f>
        <v>558144.09390600014</v>
      </c>
      <c r="E37" s="85"/>
      <c r="F37" s="36"/>
      <c r="G37" s="36"/>
      <c r="H37" s="36"/>
      <c r="I37" s="36"/>
    </row>
    <row r="38" spans="2:9" ht="15.75" thickBot="1">
      <c r="B38" s="41" t="s">
        <v>8</v>
      </c>
      <c r="C38" s="41"/>
      <c r="D38" s="110">
        <f>SUM(D36:D37)</f>
        <v>1493162.37</v>
      </c>
      <c r="E38" s="86"/>
      <c r="F38" s="36"/>
      <c r="G38" s="36"/>
      <c r="H38" s="36"/>
      <c r="I38" s="36"/>
    </row>
    <row r="39" spans="2:9" ht="15.75" thickBot="1">
      <c r="B39" s="41"/>
      <c r="C39" s="60"/>
      <c r="D39" s="110"/>
      <c r="E39" s="86"/>
      <c r="F39" s="36"/>
      <c r="G39" s="36"/>
      <c r="H39" s="36"/>
      <c r="I39" s="36"/>
    </row>
    <row r="40" spans="2:9" ht="15.75" thickBot="1">
      <c r="B40" s="41"/>
      <c r="C40" s="103"/>
      <c r="D40" s="110"/>
      <c r="E40" s="86"/>
      <c r="F40" s="36"/>
      <c r="G40" s="36"/>
      <c r="H40" s="36"/>
      <c r="I40" s="36"/>
    </row>
    <row r="41" spans="2:9" ht="15.75" thickBot="1">
      <c r="B41" s="41"/>
      <c r="C41" s="110" t="s">
        <v>64</v>
      </c>
      <c r="D41" s="110" t="s">
        <v>65</v>
      </c>
      <c r="E41" s="86"/>
      <c r="F41" s="87"/>
      <c r="G41" s="36"/>
      <c r="H41" s="36"/>
      <c r="I41" s="36"/>
    </row>
    <row r="42" spans="2:9" ht="36" customHeight="1" thickBot="1">
      <c r="B42" s="58" t="s">
        <v>59</v>
      </c>
      <c r="C42" s="105">
        <f>D42/D33*100</f>
        <v>62.62</v>
      </c>
      <c r="D42" s="127">
        <f>D13+D15+D16+D24+D31</f>
        <v>935018.27609399997</v>
      </c>
      <c r="E42" s="86"/>
      <c r="F42" s="88"/>
      <c r="G42" s="36"/>
      <c r="H42" s="89"/>
      <c r="I42" s="36"/>
    </row>
    <row r="43" spans="2:9" ht="24" customHeight="1" thickBot="1">
      <c r="B43" s="59" t="s">
        <v>61</v>
      </c>
      <c r="C43" s="112">
        <f>D43/D33*100</f>
        <v>27.29000000000001</v>
      </c>
      <c r="D43" s="113">
        <f>D17+D18+D19+D20+D21+D22+D25+D26+D27+D28</f>
        <v>407484.01077300007</v>
      </c>
      <c r="E43" s="86"/>
      <c r="F43" s="88"/>
      <c r="G43" s="36"/>
      <c r="H43" s="89"/>
      <c r="I43" s="36"/>
    </row>
    <row r="44" spans="2:9" ht="15.75" thickBot="1">
      <c r="B44" s="52" t="s">
        <v>62</v>
      </c>
      <c r="C44" s="114">
        <f>D44/D33*100</f>
        <v>10.090000000000002</v>
      </c>
      <c r="D44" s="115">
        <f>D12+D14+D23+D29+D30+D8+D9+D10+D11</f>
        <v>150660.08313300001</v>
      </c>
      <c r="E44" s="86"/>
      <c r="F44" s="88"/>
      <c r="G44" s="36"/>
      <c r="H44" s="89"/>
      <c r="I44" s="36"/>
    </row>
    <row r="45" spans="2:9" ht="15.75" thickTop="1">
      <c r="C45">
        <f t="shared" ref="C45:D45" si="1">SUM(C42:C44)</f>
        <v>100.00000000000001</v>
      </c>
      <c r="D45" s="10">
        <f t="shared" si="1"/>
        <v>1493162.37</v>
      </c>
      <c r="E45" s="86"/>
      <c r="F45" s="88"/>
      <c r="G45" s="36"/>
      <c r="H45" s="89"/>
      <c r="I45" s="36"/>
    </row>
    <row r="46" spans="2:9" ht="15">
      <c r="D46" s="10"/>
      <c r="E46" s="10"/>
    </row>
    <row r="47" spans="2:9" ht="15">
      <c r="F47" s="10">
        <f>E45/D45*100</f>
        <v>0</v>
      </c>
    </row>
    <row r="54" spans="2:14">
      <c r="B54" s="36"/>
      <c r="C54" s="36"/>
      <c r="D54" s="36"/>
      <c r="E54" s="36"/>
      <c r="F54" s="36"/>
      <c r="G54" s="36"/>
      <c r="H54" s="36"/>
      <c r="I54" s="36"/>
      <c r="J54" s="36"/>
      <c r="K54" s="36"/>
      <c r="L54" s="36"/>
      <c r="M54" s="36"/>
      <c r="N54" s="36"/>
    </row>
    <row r="55" spans="2:14" ht="15">
      <c r="B55" s="36"/>
      <c r="C55" s="36"/>
      <c r="D55" s="36"/>
      <c r="E55" s="128"/>
      <c r="F55" s="35"/>
      <c r="G55" s="35"/>
      <c r="H55" s="35"/>
      <c r="I55" s="35"/>
      <c r="J55" s="35"/>
      <c r="K55" s="35"/>
      <c r="L55" s="35"/>
      <c r="M55" s="36"/>
      <c r="N55" s="36"/>
    </row>
    <row r="56" spans="2:14" ht="15">
      <c r="B56" s="36"/>
      <c r="C56" s="36"/>
      <c r="D56" s="36"/>
      <c r="E56" s="128"/>
      <c r="F56" s="35"/>
      <c r="G56" s="35"/>
      <c r="H56" s="35"/>
      <c r="I56" s="35"/>
      <c r="J56" s="35"/>
      <c r="K56" s="35"/>
      <c r="L56" s="35"/>
      <c r="M56" s="36"/>
      <c r="N56" s="36"/>
    </row>
    <row r="57" spans="2:14" ht="15">
      <c r="B57" s="36"/>
      <c r="C57" s="36"/>
      <c r="D57" s="36"/>
      <c r="E57" s="128"/>
      <c r="F57" s="35"/>
      <c r="G57" s="35"/>
      <c r="H57" s="35"/>
      <c r="I57" s="35"/>
      <c r="J57" s="35"/>
      <c r="K57" s="35"/>
      <c r="L57" s="35"/>
      <c r="M57" s="36"/>
      <c r="N57" s="36"/>
    </row>
    <row r="58" spans="2:14" ht="15">
      <c r="B58" s="36"/>
      <c r="C58" s="36"/>
      <c r="D58" s="36"/>
      <c r="E58" s="128"/>
      <c r="F58" s="35"/>
      <c r="G58" s="35"/>
      <c r="H58" s="35"/>
      <c r="I58" s="35"/>
      <c r="J58" s="35"/>
      <c r="K58" s="35"/>
      <c r="L58" s="35"/>
      <c r="M58" s="36"/>
      <c r="N58" s="36"/>
    </row>
    <row r="59" spans="2:14" ht="15">
      <c r="B59" s="36"/>
      <c r="C59" s="36"/>
      <c r="D59" s="36"/>
      <c r="E59" s="128"/>
      <c r="F59" s="35"/>
      <c r="G59" s="35"/>
      <c r="H59" s="35"/>
      <c r="I59" s="35"/>
      <c r="J59" s="35"/>
      <c r="K59" s="35"/>
      <c r="L59" s="35"/>
      <c r="M59" s="36"/>
      <c r="N59" s="36"/>
    </row>
    <row r="60" spans="2:14">
      <c r="B60" s="36"/>
      <c r="C60" s="36"/>
      <c r="D60" s="36"/>
      <c r="E60" s="36"/>
      <c r="F60" s="36"/>
      <c r="G60" s="36"/>
      <c r="H60" s="36"/>
      <c r="I60" s="36"/>
      <c r="J60" s="36"/>
      <c r="K60" s="36"/>
      <c r="L60" s="36"/>
      <c r="M60" s="36"/>
      <c r="N60" s="36"/>
    </row>
    <row r="61" spans="2:14">
      <c r="B61" s="36"/>
      <c r="C61" s="36"/>
      <c r="D61" s="36"/>
      <c r="E61" s="36"/>
      <c r="F61" s="36"/>
      <c r="G61" s="36"/>
      <c r="H61" s="36"/>
      <c r="I61" s="36"/>
      <c r="J61" s="36"/>
      <c r="K61" s="36"/>
      <c r="L61" s="36"/>
      <c r="M61" s="36"/>
      <c r="N61" s="36"/>
    </row>
    <row r="62" spans="2:14" ht="15">
      <c r="B62" s="36"/>
      <c r="C62" s="36"/>
      <c r="D62" s="36"/>
      <c r="E62" s="128"/>
      <c r="F62" s="35"/>
      <c r="G62" s="35"/>
      <c r="H62" s="35"/>
      <c r="I62" s="35"/>
      <c r="J62" s="35"/>
      <c r="K62" s="35"/>
      <c r="L62" s="35"/>
      <c r="M62" s="36"/>
      <c r="N62" s="36"/>
    </row>
    <row r="63" spans="2:14" ht="15">
      <c r="B63" s="36"/>
      <c r="C63" s="36"/>
      <c r="D63" s="36"/>
      <c r="E63" s="128"/>
      <c r="F63" s="35"/>
      <c r="G63" s="35"/>
      <c r="H63" s="35"/>
      <c r="I63" s="35"/>
      <c r="J63" s="35"/>
      <c r="K63" s="35"/>
      <c r="L63" s="35"/>
      <c r="M63" s="36"/>
      <c r="N63" s="36"/>
    </row>
    <row r="64" spans="2:14" ht="15">
      <c r="B64" s="36"/>
      <c r="C64" s="36"/>
      <c r="D64" s="36"/>
      <c r="E64" s="128"/>
      <c r="F64" s="35"/>
      <c r="G64" s="35"/>
      <c r="H64" s="35"/>
      <c r="I64" s="35"/>
      <c r="J64" s="35"/>
      <c r="K64" s="35"/>
      <c r="L64" s="35"/>
      <c r="M64" s="36"/>
      <c r="N64" s="36"/>
    </row>
    <row r="65" spans="2:14" ht="15">
      <c r="B65" s="36"/>
      <c r="C65" s="36"/>
      <c r="D65" s="36"/>
      <c r="E65" s="128"/>
      <c r="F65" s="35"/>
      <c r="G65" s="35"/>
      <c r="H65" s="35"/>
      <c r="I65" s="35"/>
      <c r="J65" s="35"/>
      <c r="K65" s="35"/>
      <c r="L65" s="35"/>
      <c r="M65" s="36"/>
      <c r="N65" s="36"/>
    </row>
    <row r="66" spans="2:14" ht="15">
      <c r="B66" s="36"/>
      <c r="C66" s="36"/>
      <c r="D66" s="36"/>
      <c r="E66" s="128"/>
      <c r="F66" s="35"/>
      <c r="G66" s="35"/>
      <c r="H66" s="35"/>
      <c r="I66" s="35"/>
      <c r="J66" s="35"/>
      <c r="K66" s="35"/>
      <c r="L66" s="35"/>
      <c r="M66" s="36"/>
      <c r="N66" s="36"/>
    </row>
    <row r="67" spans="2:14">
      <c r="B67" s="36"/>
      <c r="C67" s="36"/>
      <c r="D67" s="36"/>
      <c r="E67" s="36"/>
      <c r="F67" s="36"/>
      <c r="G67" s="36"/>
      <c r="H67" s="36"/>
      <c r="I67" s="36"/>
      <c r="J67" s="36"/>
      <c r="K67" s="36"/>
      <c r="L67" s="36"/>
      <c r="M67" s="36"/>
      <c r="N67" s="36"/>
    </row>
    <row r="68" spans="2:14" ht="15">
      <c r="B68" s="36"/>
      <c r="C68" s="36"/>
      <c r="D68" s="36"/>
      <c r="E68" s="128"/>
      <c r="F68" s="35"/>
      <c r="G68" s="35"/>
      <c r="H68" s="35"/>
      <c r="I68" s="35"/>
      <c r="J68" s="35"/>
      <c r="K68" s="35"/>
      <c r="L68" s="35"/>
      <c r="M68" s="36"/>
      <c r="N68" s="36"/>
    </row>
    <row r="69" spans="2:14" ht="15">
      <c r="B69" s="36"/>
      <c r="C69" s="36"/>
      <c r="D69" s="36"/>
      <c r="E69" s="128"/>
      <c r="F69" s="35"/>
      <c r="G69" s="35"/>
      <c r="H69" s="35"/>
      <c r="I69" s="35"/>
      <c r="J69" s="35"/>
      <c r="K69" s="35"/>
      <c r="L69" s="35"/>
      <c r="M69" s="36"/>
      <c r="N69" s="36"/>
    </row>
    <row r="70" spans="2:14" ht="15">
      <c r="B70" s="36"/>
      <c r="C70" s="36"/>
      <c r="D70" s="36"/>
      <c r="E70" s="128"/>
      <c r="F70" s="35"/>
      <c r="G70" s="35"/>
      <c r="H70" s="35"/>
      <c r="I70" s="35"/>
      <c r="J70" s="35"/>
      <c r="K70" s="35"/>
      <c r="L70" s="35"/>
      <c r="M70" s="36"/>
      <c r="N70" s="36"/>
    </row>
    <row r="71" spans="2:14" ht="15">
      <c r="B71" s="36"/>
      <c r="C71" s="36"/>
      <c r="D71" s="36"/>
      <c r="E71" s="128"/>
      <c r="F71" s="35"/>
      <c r="G71" s="35"/>
      <c r="H71" s="35"/>
      <c r="I71" s="35"/>
      <c r="J71" s="35"/>
      <c r="K71" s="35"/>
      <c r="L71" s="35"/>
      <c r="M71" s="36"/>
      <c r="N71" s="36"/>
    </row>
    <row r="72" spans="2:14" ht="15">
      <c r="B72" s="36"/>
      <c r="C72" s="36"/>
      <c r="D72" s="36"/>
      <c r="E72" s="128"/>
      <c r="F72" s="35"/>
      <c r="G72" s="35"/>
      <c r="H72" s="35"/>
      <c r="I72" s="35"/>
      <c r="J72" s="35"/>
      <c r="K72" s="35"/>
      <c r="L72" s="35"/>
      <c r="M72" s="36"/>
      <c r="N72" s="36"/>
    </row>
    <row r="73" spans="2:14">
      <c r="B73" s="36"/>
      <c r="C73" s="36"/>
      <c r="D73" s="36"/>
      <c r="E73" s="36"/>
      <c r="F73" s="36"/>
      <c r="G73" s="36"/>
      <c r="H73" s="36"/>
      <c r="I73" s="36"/>
      <c r="J73" s="36"/>
      <c r="K73" s="36"/>
      <c r="L73" s="36"/>
      <c r="M73" s="36"/>
      <c r="N73" s="36"/>
    </row>
    <row r="74" spans="2:14">
      <c r="B74" s="36"/>
      <c r="C74" s="36"/>
      <c r="D74" s="36"/>
      <c r="E74" s="36"/>
      <c r="F74" s="36"/>
      <c r="G74" s="36"/>
      <c r="H74" s="36"/>
      <c r="I74" s="36"/>
      <c r="J74" s="36"/>
      <c r="K74" s="36"/>
      <c r="L74" s="36"/>
      <c r="M74" s="36"/>
      <c r="N74" s="36"/>
    </row>
    <row r="75" spans="2:14">
      <c r="B75" s="36"/>
      <c r="C75" s="36"/>
      <c r="D75" s="36"/>
      <c r="E75" s="36"/>
      <c r="F75" s="36"/>
      <c r="G75" s="36"/>
      <c r="H75" s="36"/>
      <c r="I75" s="36"/>
      <c r="J75" s="36"/>
      <c r="K75" s="36"/>
      <c r="L75" s="36"/>
      <c r="M75" s="36"/>
      <c r="N75" s="36"/>
    </row>
    <row r="76" spans="2:14">
      <c r="B76" s="36"/>
      <c r="C76" s="36"/>
      <c r="D76" s="36"/>
      <c r="E76" s="129"/>
      <c r="F76" s="90"/>
      <c r="G76" s="90"/>
      <c r="H76" s="90"/>
      <c r="I76" s="90"/>
      <c r="J76" s="90"/>
      <c r="K76" s="90"/>
      <c r="L76" s="90"/>
      <c r="M76" s="36"/>
      <c r="N76" s="36"/>
    </row>
    <row r="77" spans="2:14">
      <c r="B77" s="36"/>
      <c r="C77" s="36"/>
      <c r="D77" s="36"/>
      <c r="E77" s="36"/>
      <c r="F77" s="35"/>
      <c r="G77" s="35"/>
      <c r="H77" s="35"/>
      <c r="I77" s="35"/>
      <c r="J77" s="35"/>
      <c r="K77" s="35"/>
      <c r="L77" s="35"/>
      <c r="M77" s="36"/>
      <c r="N77" s="36"/>
    </row>
    <row r="78" spans="2:14" ht="15">
      <c r="B78" s="36"/>
      <c r="C78" s="36"/>
      <c r="D78" s="36"/>
      <c r="E78" s="128"/>
      <c r="F78" s="35"/>
      <c r="G78" s="35"/>
      <c r="H78" s="35"/>
      <c r="I78" s="35"/>
      <c r="J78" s="35"/>
      <c r="K78" s="35"/>
      <c r="L78" s="35"/>
      <c r="M78" s="36"/>
      <c r="N78" s="36"/>
    </row>
    <row r="79" spans="2:14" ht="15">
      <c r="B79" s="36"/>
      <c r="C79" s="36"/>
      <c r="D79" s="36"/>
      <c r="E79" s="128"/>
      <c r="F79" s="35"/>
      <c r="G79" s="35"/>
      <c r="H79" s="35"/>
      <c r="I79" s="35"/>
      <c r="J79" s="35"/>
      <c r="K79" s="35"/>
      <c r="L79" s="35"/>
      <c r="M79" s="36"/>
      <c r="N79" s="36"/>
    </row>
    <row r="80" spans="2:14" ht="15">
      <c r="B80" s="36"/>
      <c r="C80" s="36"/>
      <c r="D80" s="36"/>
      <c r="E80" s="128"/>
      <c r="F80" s="35"/>
      <c r="G80" s="35"/>
      <c r="H80" s="35"/>
      <c r="I80" s="35"/>
      <c r="J80" s="35"/>
      <c r="K80" s="35"/>
      <c r="L80" s="35"/>
      <c r="M80" s="36"/>
      <c r="N80" s="36"/>
    </row>
    <row r="81" spans="2:14" ht="15">
      <c r="B81" s="36"/>
      <c r="C81" s="36"/>
      <c r="D81" s="36"/>
      <c r="E81" s="128"/>
      <c r="F81" s="35"/>
      <c r="G81" s="35"/>
      <c r="H81" s="35"/>
      <c r="I81" s="35"/>
      <c r="J81" s="35"/>
      <c r="K81" s="35"/>
      <c r="L81" s="35"/>
      <c r="M81" s="36"/>
      <c r="N81" s="36"/>
    </row>
    <row r="82" spans="2:14" ht="15">
      <c r="B82" s="36"/>
      <c r="C82" s="36"/>
      <c r="D82" s="36"/>
      <c r="E82" s="128"/>
      <c r="F82" s="35"/>
      <c r="G82" s="35"/>
      <c r="H82" s="35"/>
      <c r="I82" s="35"/>
      <c r="J82" s="35"/>
      <c r="K82" s="35"/>
      <c r="L82" s="35"/>
      <c r="M82" s="36"/>
      <c r="N82" s="36"/>
    </row>
    <row r="83" spans="2:14">
      <c r="B83" s="36"/>
      <c r="C83" s="36"/>
      <c r="D83" s="36"/>
      <c r="E83" s="36"/>
      <c r="F83" s="36"/>
      <c r="G83" s="36"/>
      <c r="H83" s="36"/>
      <c r="I83" s="36"/>
      <c r="J83" s="36"/>
      <c r="K83" s="36"/>
      <c r="L83" s="36"/>
      <c r="M83" s="36"/>
      <c r="N83" s="36"/>
    </row>
    <row r="84" spans="2:14">
      <c r="B84" s="36"/>
      <c r="C84" s="36"/>
      <c r="D84" s="36"/>
      <c r="E84" s="36"/>
      <c r="F84" s="36"/>
      <c r="G84" s="36"/>
      <c r="H84" s="36"/>
      <c r="I84" s="36"/>
      <c r="J84" s="36"/>
      <c r="K84" s="36"/>
      <c r="L84" s="36"/>
      <c r="M84" s="36"/>
      <c r="N84" s="36"/>
    </row>
    <row r="85" spans="2:14" ht="15">
      <c r="B85" s="36"/>
      <c r="C85" s="36"/>
      <c r="D85" s="36"/>
      <c r="E85" s="36"/>
      <c r="F85" s="36"/>
      <c r="G85" s="36"/>
      <c r="H85" s="36"/>
      <c r="I85" s="36"/>
      <c r="J85" s="90"/>
      <c r="K85" s="34"/>
      <c r="L85" s="36"/>
      <c r="M85" s="36"/>
      <c r="N85" s="36"/>
    </row>
    <row r="86" spans="2:14">
      <c r="B86" s="36"/>
      <c r="C86" s="36"/>
      <c r="D86" s="36"/>
      <c r="E86" s="36"/>
      <c r="F86" s="36"/>
      <c r="G86" s="36"/>
      <c r="H86" s="36"/>
      <c r="I86" s="36"/>
      <c r="J86" s="36"/>
      <c r="K86" s="36"/>
      <c r="L86" s="36"/>
      <c r="M86" s="36"/>
      <c r="N86" s="36"/>
    </row>
  </sheetData>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88"/>
  <sheetViews>
    <sheetView topLeftCell="A10" workbookViewId="0">
      <selection activeCell="N9" sqref="N9"/>
    </sheetView>
  </sheetViews>
  <sheetFormatPr defaultRowHeight="14.25"/>
  <cols>
    <col min="2" max="2" width="37.125" customWidth="1"/>
    <col min="4" max="4" width="11.75" customWidth="1"/>
  </cols>
  <sheetData>
    <row r="2" spans="2:35">
      <c r="B2" t="s">
        <v>171</v>
      </c>
    </row>
    <row r="3" spans="2:35" ht="15.75" thickBot="1">
      <c r="B3" s="31" t="s">
        <v>10</v>
      </c>
      <c r="C3" s="4"/>
    </row>
    <row r="4" spans="2:35" ht="16.5" thickTop="1" thickBot="1">
      <c r="B4" s="38" t="s">
        <v>9</v>
      </c>
      <c r="C4" s="39">
        <v>1</v>
      </c>
      <c r="D4" s="40">
        <v>2280386.4700000002</v>
      </c>
      <c r="E4" s="10"/>
      <c r="F4" s="6"/>
    </row>
    <row r="5" spans="2:35" ht="15" thickBot="1">
      <c r="B5" s="41" t="s">
        <v>12</v>
      </c>
      <c r="C5" s="41"/>
      <c r="D5" s="42"/>
      <c r="E5" s="5"/>
      <c r="F5" s="6"/>
      <c r="G5" t="s">
        <v>172</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4.42</v>
      </c>
      <c r="D8" s="75">
        <f>D4*C8/100</f>
        <v>100793.081974</v>
      </c>
      <c r="E8" s="5"/>
      <c r="F8" s="6"/>
      <c r="G8" s="18"/>
      <c r="H8" s="19">
        <f>D36</f>
        <v>1800137.0794180001</v>
      </c>
      <c r="I8" s="19">
        <f>H8/5</f>
        <v>360027.41588360001</v>
      </c>
      <c r="J8" s="20">
        <f>I8*2</f>
        <v>720054.83176720003</v>
      </c>
      <c r="K8" s="20">
        <f>D37</f>
        <v>480249.39058200002</v>
      </c>
      <c r="L8" s="20">
        <f>(D43/1.5)+D44</f>
        <v>366838.17014066671</v>
      </c>
      <c r="M8" s="26">
        <f>SUM(J8:K8)</f>
        <v>1200304.2223491999</v>
      </c>
      <c r="N8" s="26">
        <f>J8+L8</f>
        <v>1086893.0019078667</v>
      </c>
      <c r="O8" s="21">
        <f>I8*2.5</f>
        <v>900068.53970900003</v>
      </c>
      <c r="P8" s="21">
        <f>D37</f>
        <v>480249.39058200002</v>
      </c>
      <c r="Q8" s="21">
        <f>(D43/1.5)+D44</f>
        <v>366838.17014066671</v>
      </c>
      <c r="R8" s="27">
        <f>SUM(O8:P8)</f>
        <v>1380317.9302910001</v>
      </c>
      <c r="S8" s="27">
        <f>O8+Q8</f>
        <v>1266906.7098496668</v>
      </c>
      <c r="T8" s="22">
        <f>I8*3.5</f>
        <v>1260095.9555926002</v>
      </c>
      <c r="U8" s="22">
        <f>D37</f>
        <v>480249.39058200002</v>
      </c>
      <c r="V8" s="22">
        <f>(D43/1.5)+D44</f>
        <v>366838.17014066671</v>
      </c>
      <c r="W8" s="28">
        <f>SUM(T8:U8)</f>
        <v>1740345.3461746001</v>
      </c>
      <c r="X8" s="28">
        <f>T8+V8</f>
        <v>1626934.1257332668</v>
      </c>
      <c r="Y8" s="23">
        <f>I8*4.5</f>
        <v>1620123.3714761999</v>
      </c>
      <c r="Z8" s="23">
        <f>D37</f>
        <v>480249.39058200002</v>
      </c>
      <c r="AA8" s="23">
        <f>(D43/1.5)+D44</f>
        <v>366838.17014066671</v>
      </c>
      <c r="AB8" s="29">
        <f>SUM(Y8:Z8)</f>
        <v>2100372.7620581998</v>
      </c>
      <c r="AC8" s="29">
        <f>Y8+AA8</f>
        <v>1986961.5416168666</v>
      </c>
      <c r="AD8" s="24">
        <f>I8*5</f>
        <v>1800137.0794180001</v>
      </c>
      <c r="AE8" s="24">
        <f>D37</f>
        <v>480249.39058200002</v>
      </c>
      <c r="AF8" s="24">
        <f>(D43/1.5)+D44</f>
        <v>366838.17014066671</v>
      </c>
      <c r="AG8" s="57">
        <f>SUM(AD8:AE8)</f>
        <v>2280386.4700000002</v>
      </c>
      <c r="AH8" s="30">
        <f>AD8+AF8</f>
        <v>2166975.2495586667</v>
      </c>
      <c r="AI8">
        <f>AH8/AG8*100-100</f>
        <v>-4.9733333333333434</v>
      </c>
    </row>
    <row r="9" spans="2:35" ht="15" thickBot="1">
      <c r="B9" s="73" t="s">
        <v>13</v>
      </c>
      <c r="C9" s="73">
        <v>0.06</v>
      </c>
      <c r="D9" s="75">
        <f>D4*C9/100</f>
        <v>1368.231882</v>
      </c>
      <c r="E9" s="5"/>
      <c r="F9" s="6"/>
      <c r="G9" s="25" t="s">
        <v>4</v>
      </c>
      <c r="H9" s="19"/>
      <c r="I9" s="19"/>
      <c r="J9" s="20">
        <f>J8*2</f>
        <v>1440109.6635344001</v>
      </c>
      <c r="K9" s="20">
        <f>(K8-D8-D9)*2+(D8+D9)</f>
        <v>858337.46730800008</v>
      </c>
      <c r="L9" s="20">
        <f>(L8-D8-D9)*2+(D8+D9)</f>
        <v>631515.02642533334</v>
      </c>
      <c r="M9" s="26">
        <f>SUM(J9:K9)</f>
        <v>2298447.1308424002</v>
      </c>
      <c r="N9" s="26">
        <f>J9+L9</f>
        <v>2071624.6899597333</v>
      </c>
      <c r="O9" s="21">
        <f>O8*2</f>
        <v>1800137.0794180001</v>
      </c>
      <c r="P9" s="21">
        <f>(P8-D8-D9)*2+(D8+D9)</f>
        <v>858337.46730800008</v>
      </c>
      <c r="Q9" s="21">
        <f>(Q8-D8-D9)*2+(D8+D9)</f>
        <v>631515.02642533334</v>
      </c>
      <c r="R9" s="27">
        <f>SUM(O9:P9)</f>
        <v>2658474.546726</v>
      </c>
      <c r="S9" s="27">
        <f>O9+Q9</f>
        <v>2431652.1058433335</v>
      </c>
      <c r="T9" s="22">
        <f>T8*2</f>
        <v>2520191.9111852003</v>
      </c>
      <c r="U9" s="22">
        <f>(U8-D8-D9)*2+(D8+D9)</f>
        <v>858337.46730800008</v>
      </c>
      <c r="V9" s="22">
        <f>(V8-D8-D9)*2+(D8+D9)</f>
        <v>631515.02642533334</v>
      </c>
      <c r="W9" s="28">
        <f>SUM(T9:U9)</f>
        <v>3378529.3784932005</v>
      </c>
      <c r="X9" s="28">
        <f>T9+V9</f>
        <v>3151706.9376105336</v>
      </c>
      <c r="Y9" s="23">
        <f>Y8*2</f>
        <v>3240246.7429523999</v>
      </c>
      <c r="Z9" s="23">
        <f>(Z8-D8-D9)*2+(D8+D9)</f>
        <v>858337.46730800008</v>
      </c>
      <c r="AA9" s="23">
        <f>(AA8-D8-D9)*2+(D8+D9)</f>
        <v>631515.02642533334</v>
      </c>
      <c r="AB9" s="29">
        <f>SUM(Y9:Z9)</f>
        <v>4098584.2102604001</v>
      </c>
      <c r="AC9" s="29">
        <f>Y9+AA9</f>
        <v>3871761.7693777331</v>
      </c>
      <c r="AD9" s="24">
        <f>AD8*2</f>
        <v>3600274.1588360001</v>
      </c>
      <c r="AE9" s="24">
        <f>(AE8-D8-D9)*2+(D8+D9)</f>
        <v>858337.46730800008</v>
      </c>
      <c r="AF9" s="24">
        <f>(AF8-D8-D9)*2+(D8+D9)</f>
        <v>631515.02642533334</v>
      </c>
      <c r="AG9" s="30">
        <f>SUM(AD9:AE9)</f>
        <v>4458611.6261440003</v>
      </c>
      <c r="AH9" s="30">
        <f>AD9+AF9</f>
        <v>4231789.1852613334</v>
      </c>
    </row>
    <row r="10" spans="2:35" ht="15" thickBot="1">
      <c r="B10" s="41" t="s">
        <v>14</v>
      </c>
      <c r="C10" s="41">
        <v>0</v>
      </c>
      <c r="D10" s="42">
        <f>D4*C10/100</f>
        <v>0</v>
      </c>
      <c r="E10" s="5"/>
      <c r="F10" s="6"/>
      <c r="G10" s="25" t="s">
        <v>5</v>
      </c>
      <c r="H10" s="19"/>
      <c r="I10" s="19"/>
      <c r="J10" s="20">
        <f>J8*3</f>
        <v>2160164.4953016001</v>
      </c>
      <c r="K10" s="20">
        <f>(K8-D8-D9)*3+(D8+D9)</f>
        <v>1236425.5440340003</v>
      </c>
      <c r="L10" s="20">
        <f>(L8-D8-D9)*3+(D8+D9)</f>
        <v>896191.88271000003</v>
      </c>
      <c r="M10" s="26">
        <f>SUM(J10:K10)</f>
        <v>3396590.0393356001</v>
      </c>
      <c r="N10" s="26">
        <f>J10+L10</f>
        <v>3056356.3780116001</v>
      </c>
      <c r="O10" s="21">
        <f>O8*3</f>
        <v>2700205.6191270002</v>
      </c>
      <c r="P10" s="21">
        <f>(P8-D8-D9)*3+(D8+D9)</f>
        <v>1236425.5440340003</v>
      </c>
      <c r="Q10" s="21">
        <f>(Q8-D8-D9)*3+(D8+D9)</f>
        <v>896191.88271000003</v>
      </c>
      <c r="R10" s="27">
        <f>SUM(O10:P10)</f>
        <v>3936631.1631610002</v>
      </c>
      <c r="S10" s="27">
        <f>O10+Q10</f>
        <v>3596397.5018370003</v>
      </c>
      <c r="T10" s="22">
        <f>T8*3</f>
        <v>3780287.8667778005</v>
      </c>
      <c r="U10" s="22">
        <f>(U8-D8-D9)*3+(D8+D9)</f>
        <v>1236425.5440340003</v>
      </c>
      <c r="V10" s="22">
        <f>(V8-D8-D9)*3+(D8+D9)</f>
        <v>896191.88271000003</v>
      </c>
      <c r="W10" s="28">
        <f>SUM(T10:U10)</f>
        <v>5016713.4108118005</v>
      </c>
      <c r="X10" s="28">
        <f>T10+V10</f>
        <v>4676479.7494878005</v>
      </c>
      <c r="Y10" s="23">
        <f>Y8*3</f>
        <v>4860370.1144286003</v>
      </c>
      <c r="Z10" s="23">
        <f>(Z8-D8-D9)*3+(D8+D9)</f>
        <v>1236425.5440340003</v>
      </c>
      <c r="AA10" s="23">
        <f>(AA8-D8-D9)*3+(D8+D9)</f>
        <v>896191.88271000003</v>
      </c>
      <c r="AB10" s="29">
        <f>SUM(Y10:Z10)</f>
        <v>6096795.6584626008</v>
      </c>
      <c r="AC10" s="29">
        <f>Y10+AA10</f>
        <v>5756561.9971386008</v>
      </c>
      <c r="AD10" s="24">
        <f>AD8*3</f>
        <v>5400411.2382540004</v>
      </c>
      <c r="AE10" s="24">
        <f>(AE8-D8-D9)*3+(D8+D9)</f>
        <v>1236425.5440340003</v>
      </c>
      <c r="AF10" s="24">
        <f>(AF8-D8-D9)*3+(D8+D9)</f>
        <v>896191.88271000003</v>
      </c>
      <c r="AG10" s="30">
        <f>SUM(AD10:AE10)</f>
        <v>6636836.7822880009</v>
      </c>
      <c r="AH10" s="30">
        <f>AD10+AF10</f>
        <v>6296603.120964</v>
      </c>
    </row>
    <row r="11" spans="2:35" ht="15" thickBot="1">
      <c r="B11" s="41" t="s">
        <v>15</v>
      </c>
      <c r="C11" s="41">
        <v>0</v>
      </c>
      <c r="D11" s="42">
        <f>D4*C11/100</f>
        <v>0</v>
      </c>
      <c r="E11" s="5"/>
      <c r="F11" s="6"/>
      <c r="G11" s="25" t="s">
        <v>6</v>
      </c>
      <c r="H11" s="19"/>
      <c r="I11" s="19"/>
      <c r="J11" s="20">
        <f>J8*4</f>
        <v>2880219.3270688001</v>
      </c>
      <c r="K11" s="20">
        <f>(K8-D8-D9)*4+(D8+D9)</f>
        <v>1614513.6207600003</v>
      </c>
      <c r="L11" s="20">
        <f>(L8-D8-D9)*4+(D8+D9)</f>
        <v>1160868.7389946668</v>
      </c>
      <c r="M11" s="26">
        <f>SUM(J11:K11)</f>
        <v>4494732.9478288004</v>
      </c>
      <c r="N11" s="26">
        <f>J11+L11</f>
        <v>4041088.0660634669</v>
      </c>
      <c r="O11" s="21">
        <f>O8*4</f>
        <v>3600274.1588360001</v>
      </c>
      <c r="P11" s="21">
        <f>(P8-D8-D9)*4+(D8+D9)</f>
        <v>1614513.6207600003</v>
      </c>
      <c r="Q11" s="21">
        <f>(Q8-D8-D9)*4+(D8+D9)</f>
        <v>1160868.7389946668</v>
      </c>
      <c r="R11" s="27">
        <f>SUM(O11:P11)</f>
        <v>5214787.7795960009</v>
      </c>
      <c r="S11" s="27">
        <f>O11+Q11</f>
        <v>4761142.897830667</v>
      </c>
      <c r="T11" s="22">
        <f>T8*4</f>
        <v>5040383.8223704007</v>
      </c>
      <c r="U11" s="22">
        <f>(U8-D8-D9)*4+(D8+D9)</f>
        <v>1614513.6207600003</v>
      </c>
      <c r="V11" s="22">
        <f>(V8-D8-D9)*4+(D8+D9)</f>
        <v>1160868.7389946668</v>
      </c>
      <c r="W11" s="28">
        <f>SUM(T11:U11)</f>
        <v>6654897.443130401</v>
      </c>
      <c r="X11" s="28">
        <f>T11+V11</f>
        <v>6201252.561365068</v>
      </c>
      <c r="Y11" s="23">
        <f>Y8*4</f>
        <v>6480493.4859047998</v>
      </c>
      <c r="Z11" s="23">
        <f>(Z8-D8-D9)*4+(D8+D9)</f>
        <v>1614513.6207600003</v>
      </c>
      <c r="AA11" s="23">
        <f>(AA8-D8-D9)*4+(D8+D9)</f>
        <v>1160868.7389946668</v>
      </c>
      <c r="AB11" s="29">
        <f>SUM(Y11:Z11)</f>
        <v>8095007.1066648001</v>
      </c>
      <c r="AC11" s="29">
        <f>Y11+AA11</f>
        <v>7641362.2248994671</v>
      </c>
      <c r="AD11" s="24">
        <f>AD8*4</f>
        <v>7200548.3176720003</v>
      </c>
      <c r="AE11" s="24">
        <f>(AE8-D8-D9)*4+(D8+D9)</f>
        <v>1614513.6207600003</v>
      </c>
      <c r="AF11" s="24">
        <f>(AF8-D8-D9)*4+(D8+D9)</f>
        <v>1160868.7389946668</v>
      </c>
      <c r="AG11" s="30">
        <f>SUM(AD11:AE11)</f>
        <v>8815061.9384320006</v>
      </c>
      <c r="AH11" s="30">
        <f>AD11+AF11</f>
        <v>8361417.0566666666</v>
      </c>
    </row>
    <row r="12" spans="2:35" ht="15" thickBot="1">
      <c r="B12" s="41" t="s">
        <v>16</v>
      </c>
      <c r="C12" s="41">
        <v>0.33</v>
      </c>
      <c r="D12" s="42">
        <f>D4*C12/100</f>
        <v>7525.2753510000011</v>
      </c>
      <c r="E12" s="5"/>
      <c r="F12" s="5"/>
      <c r="G12" s="25" t="s">
        <v>7</v>
      </c>
      <c r="H12" s="19"/>
      <c r="I12" s="19"/>
      <c r="J12" s="20">
        <f>J8*5</f>
        <v>3600274.1588360001</v>
      </c>
      <c r="K12" s="20">
        <f>(K8-D8-D9)*5+(D8+D9)</f>
        <v>1992601.6974860004</v>
      </c>
      <c r="L12" s="20">
        <f>(L8-D8-D9)*5+(D8+D9)</f>
        <v>1425545.5952793336</v>
      </c>
      <c r="M12" s="26">
        <f>SUM(J12:K12)</f>
        <v>5592875.8563220007</v>
      </c>
      <c r="N12" s="26">
        <f>J12+L12</f>
        <v>5025819.7541153338</v>
      </c>
      <c r="O12" s="21">
        <f>O8*5</f>
        <v>4500342.6985450005</v>
      </c>
      <c r="P12" s="21">
        <f>(P8-D8-D9)*5+(D8+D9)</f>
        <v>1992601.6974860004</v>
      </c>
      <c r="Q12" s="21">
        <f>(Q8-D8-D9)*5+(D8+D9)</f>
        <v>1425545.5952793336</v>
      </c>
      <c r="R12" s="27">
        <f>SUM(O12:P12)</f>
        <v>6492944.3960310007</v>
      </c>
      <c r="S12" s="27">
        <f>O12+Q12</f>
        <v>5925888.2938243337</v>
      </c>
      <c r="T12" s="22">
        <f>T8*5</f>
        <v>6300479.7779630013</v>
      </c>
      <c r="U12" s="22">
        <f>(U8-D8-D9)*5+(D8+D9)</f>
        <v>1992601.6974860004</v>
      </c>
      <c r="V12" s="22">
        <f>(V8-D8-D9)*5+(D8+D9)</f>
        <v>1425545.5952793336</v>
      </c>
      <c r="W12" s="28">
        <f>SUM(T12:U12)</f>
        <v>8293081.4754490014</v>
      </c>
      <c r="X12" s="28">
        <f>T12+V12</f>
        <v>7726025.3732423354</v>
      </c>
      <c r="Y12" s="23">
        <f>Y8*5</f>
        <v>8100616.8573809993</v>
      </c>
      <c r="Z12" s="23">
        <f>(Z8-D8-D9)*5+(D8+D9)</f>
        <v>1992601.6974860004</v>
      </c>
      <c r="AA12" s="23">
        <f>(AA8-D8-D9)*5+(D8+D9)</f>
        <v>1425545.5952793336</v>
      </c>
      <c r="AB12" s="29">
        <f>SUM(Y12:Z12)</f>
        <v>10093218.554866999</v>
      </c>
      <c r="AC12" s="29">
        <f>Y12+AA12</f>
        <v>9526162.4526603334</v>
      </c>
      <c r="AD12" s="24">
        <f>AD8*5</f>
        <v>9000685.397090001</v>
      </c>
      <c r="AE12" s="24">
        <f>(AE8-D8-D9)*5+(D8+D9)</f>
        <v>1992601.6974860004</v>
      </c>
      <c r="AF12" s="24">
        <f>(AF8-D8-D9)*5+(D8+D9)</f>
        <v>1425545.5952793336</v>
      </c>
      <c r="AG12" s="30">
        <f>SUM(AD12:AE12)</f>
        <v>10993287.094576001</v>
      </c>
      <c r="AH12" s="30">
        <f>AD12+AF12</f>
        <v>10426230.992369335</v>
      </c>
    </row>
    <row r="13" spans="2:35" ht="15" thickBot="1">
      <c r="B13" s="43" t="s">
        <v>17</v>
      </c>
      <c r="C13" s="43">
        <v>2.59</v>
      </c>
      <c r="D13" s="44">
        <f>D4*C13/100</f>
        <v>59062.009572999996</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0.78</v>
      </c>
      <c r="D14" s="42">
        <f>D4*C14/100</f>
        <v>17787.014466000001</v>
      </c>
      <c r="E14" s="8"/>
      <c r="F14" s="9"/>
    </row>
    <row r="15" spans="2:35" ht="15.75" thickBot="1">
      <c r="B15" s="43" t="s">
        <v>19</v>
      </c>
      <c r="C15" s="43">
        <v>39.380000000000003</v>
      </c>
      <c r="D15" s="44">
        <f>D4*C15/100</f>
        <v>898016.19188600022</v>
      </c>
      <c r="E15" s="8"/>
      <c r="F15" s="9"/>
      <c r="G15" t="s">
        <v>67</v>
      </c>
      <c r="M15" s="32"/>
      <c r="N15" s="32"/>
      <c r="O15" s="32"/>
    </row>
    <row r="16" spans="2:35" ht="15.75" thickBot="1">
      <c r="B16" s="43" t="s">
        <v>20</v>
      </c>
      <c r="C16" s="43">
        <v>2.41</v>
      </c>
      <c r="D16" s="44">
        <f>D4*C16/100</f>
        <v>54957.31392700001</v>
      </c>
      <c r="E16" s="8"/>
      <c r="F16" s="9"/>
      <c r="G16" t="s">
        <v>71</v>
      </c>
    </row>
    <row r="17" spans="2:32" ht="15.75" thickBot="1">
      <c r="B17" s="45" t="s">
        <v>21</v>
      </c>
      <c r="C17" s="45">
        <v>0.16</v>
      </c>
      <c r="D17" s="46">
        <f>D4*C17/100</f>
        <v>3648.6183520000004</v>
      </c>
      <c r="E17" s="8"/>
      <c r="F17" s="9"/>
      <c r="G17" t="s">
        <v>84</v>
      </c>
    </row>
    <row r="18" spans="2:32" ht="15.75" thickBot="1">
      <c r="B18" s="45" t="s">
        <v>60</v>
      </c>
      <c r="C18" s="45">
        <v>0</v>
      </c>
      <c r="D18" s="46">
        <f>D4*C18/100</f>
        <v>0</v>
      </c>
      <c r="E18" s="8"/>
      <c r="F18" s="9"/>
      <c r="G18" s="31" t="s">
        <v>68</v>
      </c>
      <c r="H18" s="31"/>
      <c r="I18" s="31"/>
      <c r="J18" s="31"/>
      <c r="AA18" s="37"/>
      <c r="AB18" s="37"/>
      <c r="AC18" s="37"/>
      <c r="AD18" s="37"/>
      <c r="AE18" s="37"/>
      <c r="AF18" s="37"/>
    </row>
    <row r="19" spans="2:32" ht="15.75" thickBot="1">
      <c r="B19" s="45" t="s">
        <v>23</v>
      </c>
      <c r="C19" s="45">
        <v>1.44</v>
      </c>
      <c r="D19" s="46">
        <f>D4*C19/100</f>
        <v>32837.565168000001</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0.02</v>
      </c>
      <c r="D20" s="46">
        <f>D4*C20/100</f>
        <v>456.07729400000005</v>
      </c>
      <c r="E20" s="8"/>
      <c r="F20" s="9"/>
      <c r="G20" t="s">
        <v>47</v>
      </c>
      <c r="P20" s="37"/>
      <c r="Q20" s="37"/>
      <c r="R20" s="37"/>
      <c r="S20" s="37"/>
      <c r="T20" s="37"/>
      <c r="U20" s="37"/>
      <c r="V20" s="37"/>
      <c r="W20" s="37"/>
      <c r="X20" s="37"/>
      <c r="Y20" s="37"/>
      <c r="Z20" s="37"/>
    </row>
    <row r="21" spans="2:32" ht="15.75" thickBot="1">
      <c r="B21" s="45" t="s">
        <v>25</v>
      </c>
      <c r="C21" s="45">
        <v>0.32</v>
      </c>
      <c r="D21" s="46">
        <f>D4*C21/100</f>
        <v>7297.2367040000008</v>
      </c>
      <c r="E21" s="8"/>
      <c r="F21" s="9"/>
      <c r="G21" t="s">
        <v>70</v>
      </c>
    </row>
    <row r="22" spans="2:32" ht="15" thickBot="1">
      <c r="B22" s="45" t="s">
        <v>26</v>
      </c>
      <c r="C22" s="45">
        <v>3.14</v>
      </c>
      <c r="D22" s="46">
        <f>D4*C22/100</f>
        <v>71604.135158000005</v>
      </c>
      <c r="E22" s="8"/>
      <c r="F22" s="9"/>
    </row>
    <row r="23" spans="2:32" ht="15" thickBot="1">
      <c r="B23" s="41" t="s">
        <v>27</v>
      </c>
      <c r="C23" s="47">
        <v>0.41</v>
      </c>
      <c r="D23" s="42">
        <f>D4*C23/100</f>
        <v>9349.5845270000009</v>
      </c>
      <c r="E23" s="8"/>
      <c r="F23" s="9"/>
    </row>
    <row r="24" spans="2:32" ht="15" thickBot="1">
      <c r="B24" s="43" t="s">
        <v>28</v>
      </c>
      <c r="C24" s="43">
        <v>33.72</v>
      </c>
      <c r="D24" s="44">
        <f>D4*C24/100</f>
        <v>768946.31768400001</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0.96</v>
      </c>
      <c r="D27" s="46">
        <f>D4*C27/100</f>
        <v>21891.710112000001</v>
      </c>
      <c r="E27" s="8"/>
      <c r="F27" s="9"/>
    </row>
    <row r="28" spans="2:32" ht="15" thickBot="1">
      <c r="B28" s="45" t="s">
        <v>32</v>
      </c>
      <c r="C28" s="45">
        <v>8.8800000000000008</v>
      </c>
      <c r="D28" s="46">
        <f>D4*C28/100</f>
        <v>202498.31853600004</v>
      </c>
      <c r="E28" s="81"/>
      <c r="F28" s="82"/>
      <c r="G28" s="36"/>
      <c r="H28" s="36"/>
      <c r="I28" s="36"/>
    </row>
    <row r="29" spans="2:32" ht="15" thickBot="1">
      <c r="B29" s="41" t="s">
        <v>33</v>
      </c>
      <c r="C29" s="47">
        <v>0</v>
      </c>
      <c r="D29" s="42">
        <f>D4*C29/100</f>
        <v>0</v>
      </c>
      <c r="E29" s="81"/>
      <c r="F29" s="83"/>
      <c r="G29" s="36"/>
      <c r="H29" s="36"/>
      <c r="I29" s="36"/>
    </row>
    <row r="30" spans="2:32" ht="15" thickBot="1">
      <c r="B30" s="41" t="s">
        <v>34</v>
      </c>
      <c r="C30" s="47">
        <v>0.14000000000000001</v>
      </c>
      <c r="D30" s="42">
        <f>D4*C30/100</f>
        <v>3192.5410580000007</v>
      </c>
      <c r="E30" s="81"/>
      <c r="F30" s="84"/>
      <c r="G30" s="36"/>
      <c r="H30" s="36"/>
      <c r="I30" s="36"/>
    </row>
    <row r="31" spans="2:32" ht="15" thickBot="1">
      <c r="B31" s="43" t="s">
        <v>35</v>
      </c>
      <c r="C31" s="43">
        <v>0.84</v>
      </c>
      <c r="D31" s="44">
        <f>D4*C31/100</f>
        <v>19155.246348000001</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99.999999999999986</v>
      </c>
      <c r="D33" s="48">
        <f t="shared" si="0"/>
        <v>2280386.4700000002</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1800137.0794180001</v>
      </c>
      <c r="E36" s="85"/>
      <c r="F36" s="36"/>
      <c r="G36" s="36"/>
      <c r="H36" s="36"/>
      <c r="I36" s="36"/>
    </row>
    <row r="37" spans="2:9" ht="15" thickBot="1">
      <c r="B37" s="41" t="s">
        <v>40</v>
      </c>
      <c r="C37" s="41"/>
      <c r="D37" s="42">
        <f>D8+D9+D10+D11+D12+D14+D17+D18+D19+D20+D21+D22+D23+D25+D26+D27+D28+D29+D30</f>
        <v>480249.39058200002</v>
      </c>
      <c r="E37" s="85"/>
      <c r="F37" s="36"/>
      <c r="G37" s="36"/>
      <c r="H37" s="36"/>
      <c r="I37" s="36"/>
    </row>
    <row r="38" spans="2:9" ht="15.75" thickBot="1">
      <c r="B38" s="41" t="s">
        <v>8</v>
      </c>
      <c r="C38" s="41"/>
      <c r="D38" s="48">
        <f>SUM(D36:D37)</f>
        <v>2280386.4700000002</v>
      </c>
      <c r="E38" s="86"/>
      <c r="F38" s="36"/>
      <c r="G38" s="36"/>
      <c r="H38" s="36"/>
      <c r="I38" s="36"/>
    </row>
    <row r="39" spans="2:9" ht="15.75" thickBot="1">
      <c r="B39" s="41"/>
      <c r="C39" s="60"/>
      <c r="D39" s="48"/>
      <c r="E39" s="86"/>
      <c r="F39" s="36"/>
      <c r="G39" s="36"/>
      <c r="H39" s="36"/>
      <c r="I39" s="36"/>
    </row>
    <row r="40" spans="2:9" ht="15.75" thickBot="1">
      <c r="B40" s="41"/>
      <c r="C40" s="103"/>
      <c r="D40" s="48"/>
      <c r="E40" s="86"/>
      <c r="F40" s="36"/>
      <c r="G40" s="36"/>
      <c r="H40" s="36"/>
      <c r="I40" s="36"/>
    </row>
    <row r="41" spans="2:9" ht="15.75" thickBot="1">
      <c r="B41" s="41"/>
      <c r="C41" s="110" t="s">
        <v>64</v>
      </c>
      <c r="D41" s="48" t="s">
        <v>65</v>
      </c>
      <c r="E41" s="86"/>
      <c r="F41" s="87"/>
      <c r="G41" s="36"/>
      <c r="H41" s="36"/>
      <c r="I41" s="36"/>
    </row>
    <row r="42" spans="2:9" ht="30.75" customHeight="1" thickBot="1">
      <c r="B42" s="58" t="s">
        <v>59</v>
      </c>
      <c r="C42" s="105">
        <f>D42/D33*100</f>
        <v>78.94</v>
      </c>
      <c r="D42" s="111">
        <f>D13+D15+D16+D24+D31</f>
        <v>1800137.0794180001</v>
      </c>
      <c r="E42" s="86"/>
      <c r="F42" s="88"/>
      <c r="G42" s="36"/>
      <c r="H42" s="89"/>
      <c r="I42" s="36"/>
    </row>
    <row r="43" spans="2:9" ht="26.25" customHeight="1" thickBot="1">
      <c r="B43" s="59" t="s">
        <v>61</v>
      </c>
      <c r="C43" s="112">
        <f>D43/D33*100</f>
        <v>14.92</v>
      </c>
      <c r="D43" s="113">
        <f>D17+D18+D19+D20+D21+D22+D25+D26+D27+D28</f>
        <v>340233.66132400004</v>
      </c>
      <c r="E43" s="86"/>
      <c r="F43" s="88"/>
      <c r="G43" s="36"/>
      <c r="H43" s="89"/>
      <c r="I43" s="36"/>
    </row>
    <row r="44" spans="2:9" ht="15.75" thickBot="1">
      <c r="B44" s="52" t="s">
        <v>62</v>
      </c>
      <c r="C44" s="114">
        <f>D44/D33*100</f>
        <v>6.14</v>
      </c>
      <c r="D44" s="115">
        <f>D12+D14+D23+D29+D30+D8+D9+D10+D11</f>
        <v>140015.72925800001</v>
      </c>
      <c r="E44" s="86"/>
      <c r="F44" s="88"/>
      <c r="G44" s="36"/>
      <c r="H44" s="89"/>
      <c r="I44" s="36"/>
    </row>
    <row r="45" spans="2:9" ht="15.75" thickTop="1">
      <c r="C45">
        <f t="shared" ref="C45:D45" si="1">SUM(C42:C44)</f>
        <v>100</v>
      </c>
      <c r="D45" s="10">
        <f t="shared" si="1"/>
        <v>2280386.4700000002</v>
      </c>
      <c r="E45" s="86"/>
      <c r="F45" s="88"/>
      <c r="G45" s="36"/>
      <c r="H45" s="89"/>
      <c r="I45" s="36"/>
    </row>
    <row r="46" spans="2:9" ht="15">
      <c r="D46" s="10"/>
      <c r="E46" s="10"/>
    </row>
    <row r="47" spans="2:9" ht="15">
      <c r="F47" s="10">
        <f>E45/D45*100</f>
        <v>0</v>
      </c>
    </row>
    <row r="54" spans="2:14">
      <c r="B54" s="36"/>
      <c r="C54" s="36"/>
      <c r="D54" s="36"/>
      <c r="E54" s="36"/>
      <c r="F54" s="36"/>
      <c r="G54" s="36"/>
      <c r="H54" s="36"/>
      <c r="I54" s="36"/>
      <c r="J54" s="36"/>
      <c r="K54" s="36"/>
      <c r="L54" s="36"/>
      <c r="M54" s="36"/>
      <c r="N54" s="36"/>
    </row>
    <row r="55" spans="2:14" ht="15">
      <c r="B55" s="36"/>
      <c r="C55" s="36"/>
      <c r="D55" s="36"/>
      <c r="E55" s="128"/>
      <c r="F55" s="35"/>
      <c r="G55" s="35"/>
      <c r="H55" s="35"/>
      <c r="I55" s="35"/>
      <c r="J55" s="35"/>
      <c r="K55" s="35"/>
      <c r="L55" s="35"/>
      <c r="M55" s="36"/>
      <c r="N55" s="36"/>
    </row>
    <row r="56" spans="2:14" ht="15">
      <c r="B56" s="36"/>
      <c r="C56" s="36"/>
      <c r="D56" s="36"/>
      <c r="E56" s="128"/>
      <c r="F56" s="35"/>
      <c r="G56" s="35"/>
      <c r="H56" s="35"/>
      <c r="I56" s="35"/>
      <c r="J56" s="35"/>
      <c r="K56" s="35"/>
      <c r="L56" s="35"/>
      <c r="M56" s="36"/>
      <c r="N56" s="36"/>
    </row>
    <row r="57" spans="2:14" ht="15">
      <c r="B57" s="36"/>
      <c r="C57" s="36"/>
      <c r="D57" s="36"/>
      <c r="E57" s="128"/>
      <c r="F57" s="35"/>
      <c r="G57" s="35"/>
      <c r="H57" s="35"/>
      <c r="I57" s="35"/>
      <c r="J57" s="35"/>
      <c r="K57" s="35"/>
      <c r="L57" s="35"/>
      <c r="M57" s="36"/>
      <c r="N57" s="36"/>
    </row>
    <row r="58" spans="2:14" ht="15">
      <c r="B58" s="36"/>
      <c r="C58" s="36"/>
      <c r="D58" s="36"/>
      <c r="E58" s="128"/>
      <c r="F58" s="35"/>
      <c r="G58" s="35"/>
      <c r="H58" s="35"/>
      <c r="I58" s="35"/>
      <c r="J58" s="35"/>
      <c r="K58" s="35"/>
      <c r="L58" s="35"/>
      <c r="M58" s="36"/>
      <c r="N58" s="36"/>
    </row>
    <row r="59" spans="2:14" ht="15">
      <c r="B59" s="36"/>
      <c r="C59" s="36"/>
      <c r="D59" s="36"/>
      <c r="E59" s="128"/>
      <c r="F59" s="35"/>
      <c r="G59" s="35"/>
      <c r="H59" s="35"/>
      <c r="I59" s="35"/>
      <c r="J59" s="35"/>
      <c r="K59" s="35"/>
      <c r="L59" s="35"/>
      <c r="M59" s="36"/>
      <c r="N59" s="36"/>
    </row>
    <row r="60" spans="2:14">
      <c r="B60" s="36"/>
      <c r="C60" s="36"/>
      <c r="D60" s="36"/>
      <c r="E60" s="36"/>
      <c r="F60" s="36"/>
      <c r="G60" s="36"/>
      <c r="H60" s="36"/>
      <c r="I60" s="36"/>
      <c r="J60" s="36"/>
      <c r="K60" s="36"/>
      <c r="L60" s="36"/>
      <c r="M60" s="36"/>
      <c r="N60" s="36"/>
    </row>
    <row r="61" spans="2:14">
      <c r="B61" s="36"/>
      <c r="C61" s="36"/>
      <c r="D61" s="36"/>
      <c r="E61" s="36"/>
      <c r="F61" s="36"/>
      <c r="G61" s="36"/>
      <c r="H61" s="36"/>
      <c r="I61" s="36"/>
      <c r="J61" s="36"/>
      <c r="K61" s="36"/>
      <c r="L61" s="36"/>
      <c r="M61" s="36"/>
      <c r="N61" s="36"/>
    </row>
    <row r="62" spans="2:14" ht="15">
      <c r="B62" s="36"/>
      <c r="C62" s="36"/>
      <c r="D62" s="36"/>
      <c r="E62" s="128"/>
      <c r="F62" s="35"/>
      <c r="G62" s="35"/>
      <c r="H62" s="35"/>
      <c r="I62" s="35"/>
      <c r="J62" s="35"/>
      <c r="K62" s="35"/>
      <c r="L62" s="35"/>
      <c r="M62" s="36"/>
      <c r="N62" s="36"/>
    </row>
    <row r="63" spans="2:14" ht="15">
      <c r="B63" s="36"/>
      <c r="C63" s="36"/>
      <c r="D63" s="36"/>
      <c r="E63" s="128"/>
      <c r="F63" s="35"/>
      <c r="G63" s="35"/>
      <c r="H63" s="35"/>
      <c r="I63" s="35"/>
      <c r="J63" s="35"/>
      <c r="K63" s="35"/>
      <c r="L63" s="35"/>
      <c r="M63" s="36"/>
      <c r="N63" s="36"/>
    </row>
    <row r="64" spans="2:14" ht="15">
      <c r="B64" s="36"/>
      <c r="C64" s="36"/>
      <c r="D64" s="36"/>
      <c r="E64" s="128"/>
      <c r="F64" s="35"/>
      <c r="G64" s="35"/>
      <c r="H64" s="35"/>
      <c r="I64" s="35"/>
      <c r="J64" s="35"/>
      <c r="K64" s="35"/>
      <c r="L64" s="35"/>
      <c r="M64" s="36"/>
      <c r="N64" s="36"/>
    </row>
    <row r="65" spans="2:14" ht="15">
      <c r="B65" s="36"/>
      <c r="C65" s="36"/>
      <c r="D65" s="36"/>
      <c r="E65" s="128"/>
      <c r="F65" s="35"/>
      <c r="G65" s="35"/>
      <c r="H65" s="35"/>
      <c r="I65" s="35"/>
      <c r="J65" s="35"/>
      <c r="K65" s="35"/>
      <c r="L65" s="35"/>
      <c r="M65" s="36"/>
      <c r="N65" s="36"/>
    </row>
    <row r="66" spans="2:14" ht="15">
      <c r="B66" s="36"/>
      <c r="C66" s="36"/>
      <c r="D66" s="36"/>
      <c r="E66" s="128"/>
      <c r="F66" s="35"/>
      <c r="G66" s="35"/>
      <c r="H66" s="35"/>
      <c r="I66" s="35"/>
      <c r="J66" s="35"/>
      <c r="K66" s="35"/>
      <c r="L66" s="35"/>
      <c r="M66" s="36"/>
      <c r="N66" s="36"/>
    </row>
    <row r="67" spans="2:14">
      <c r="B67" s="36"/>
      <c r="C67" s="36"/>
      <c r="D67" s="36"/>
      <c r="E67" s="36"/>
      <c r="F67" s="36"/>
      <c r="G67" s="36"/>
      <c r="H67" s="36"/>
      <c r="I67" s="36"/>
      <c r="J67" s="36"/>
      <c r="K67" s="36"/>
      <c r="L67" s="36"/>
      <c r="M67" s="36"/>
      <c r="N67" s="36"/>
    </row>
    <row r="68" spans="2:14" ht="15">
      <c r="B68" s="36"/>
      <c r="C68" s="36"/>
      <c r="D68" s="36"/>
      <c r="E68" s="128"/>
      <c r="F68" s="35"/>
      <c r="G68" s="35"/>
      <c r="H68" s="35"/>
      <c r="I68" s="35"/>
      <c r="J68" s="35"/>
      <c r="K68" s="35"/>
      <c r="L68" s="35"/>
      <c r="M68" s="36"/>
      <c r="N68" s="36"/>
    </row>
    <row r="69" spans="2:14" ht="15">
      <c r="B69" s="36"/>
      <c r="C69" s="36"/>
      <c r="D69" s="36"/>
      <c r="E69" s="128"/>
      <c r="F69" s="35"/>
      <c r="G69" s="35"/>
      <c r="H69" s="35"/>
      <c r="I69" s="35"/>
      <c r="J69" s="35"/>
      <c r="K69" s="35"/>
      <c r="L69" s="35"/>
      <c r="M69" s="36"/>
      <c r="N69" s="36"/>
    </row>
    <row r="70" spans="2:14" ht="15">
      <c r="B70" s="36"/>
      <c r="C70" s="36"/>
      <c r="D70" s="36"/>
      <c r="E70" s="128"/>
      <c r="F70" s="35"/>
      <c r="G70" s="35"/>
      <c r="H70" s="35"/>
      <c r="I70" s="35"/>
      <c r="J70" s="35"/>
      <c r="K70" s="35"/>
      <c r="L70" s="35"/>
      <c r="M70" s="36"/>
      <c r="N70" s="36"/>
    </row>
    <row r="71" spans="2:14" ht="15">
      <c r="B71" s="36"/>
      <c r="C71" s="36"/>
      <c r="D71" s="36"/>
      <c r="E71" s="128"/>
      <c r="F71" s="35"/>
      <c r="G71" s="35"/>
      <c r="H71" s="35"/>
      <c r="I71" s="35"/>
      <c r="J71" s="35"/>
      <c r="K71" s="35"/>
      <c r="L71" s="35"/>
      <c r="M71" s="36"/>
      <c r="N71" s="36"/>
    </row>
    <row r="72" spans="2:14" ht="15">
      <c r="B72" s="36"/>
      <c r="C72" s="36"/>
      <c r="D72" s="36"/>
      <c r="E72" s="128"/>
      <c r="F72" s="35"/>
      <c r="G72" s="35"/>
      <c r="H72" s="35"/>
      <c r="I72" s="35"/>
      <c r="J72" s="35"/>
      <c r="K72" s="35"/>
      <c r="L72" s="35"/>
      <c r="M72" s="36"/>
      <c r="N72" s="36"/>
    </row>
    <row r="73" spans="2:14">
      <c r="B73" s="36"/>
      <c r="C73" s="36"/>
      <c r="D73" s="36"/>
      <c r="E73" s="36"/>
      <c r="F73" s="36"/>
      <c r="G73" s="36"/>
      <c r="H73" s="36"/>
      <c r="I73" s="36"/>
      <c r="J73" s="36"/>
      <c r="K73" s="36"/>
      <c r="L73" s="36"/>
      <c r="M73" s="36"/>
      <c r="N73" s="36"/>
    </row>
    <row r="74" spans="2:14">
      <c r="B74" s="36"/>
      <c r="C74" s="36"/>
      <c r="D74" s="36"/>
      <c r="E74" s="36"/>
      <c r="F74" s="36"/>
      <c r="G74" s="36"/>
      <c r="H74" s="36"/>
      <c r="I74" s="36"/>
      <c r="J74" s="36"/>
      <c r="K74" s="36"/>
      <c r="L74" s="36"/>
      <c r="M74" s="36"/>
      <c r="N74" s="36"/>
    </row>
    <row r="75" spans="2:14">
      <c r="B75" s="36"/>
      <c r="C75" s="36"/>
      <c r="D75" s="36"/>
      <c r="E75" s="36"/>
      <c r="F75" s="36"/>
      <c r="G75" s="36"/>
      <c r="H75" s="36"/>
      <c r="I75" s="36"/>
      <c r="J75" s="36"/>
      <c r="K75" s="36"/>
      <c r="L75" s="36"/>
      <c r="M75" s="36"/>
      <c r="N75" s="36"/>
    </row>
    <row r="76" spans="2:14">
      <c r="B76" s="36"/>
      <c r="C76" s="36"/>
      <c r="D76" s="36"/>
      <c r="E76" s="129"/>
      <c r="F76" s="90"/>
      <c r="G76" s="90"/>
      <c r="H76" s="90"/>
      <c r="I76" s="90"/>
      <c r="J76" s="90"/>
      <c r="K76" s="90"/>
      <c r="L76" s="90"/>
      <c r="M76" s="36"/>
      <c r="N76" s="36"/>
    </row>
    <row r="77" spans="2:14">
      <c r="B77" s="36"/>
      <c r="C77" s="36"/>
      <c r="D77" s="36"/>
      <c r="E77" s="36"/>
      <c r="F77" s="35"/>
      <c r="G77" s="35"/>
      <c r="H77" s="35"/>
      <c r="I77" s="35"/>
      <c r="J77" s="35"/>
      <c r="K77" s="35"/>
      <c r="L77" s="35"/>
      <c r="M77" s="36"/>
      <c r="N77" s="36"/>
    </row>
    <row r="78" spans="2:14" ht="15">
      <c r="B78" s="36"/>
      <c r="C78" s="36"/>
      <c r="D78" s="36"/>
      <c r="E78" s="128"/>
      <c r="F78" s="35"/>
      <c r="G78" s="35"/>
      <c r="H78" s="35"/>
      <c r="I78" s="35"/>
      <c r="J78" s="35"/>
      <c r="K78" s="35"/>
      <c r="L78" s="35"/>
      <c r="M78" s="36"/>
      <c r="N78" s="36"/>
    </row>
    <row r="79" spans="2:14" ht="15">
      <c r="B79" s="36"/>
      <c r="C79" s="36"/>
      <c r="D79" s="36"/>
      <c r="E79" s="128"/>
      <c r="F79" s="35"/>
      <c r="G79" s="35"/>
      <c r="H79" s="35"/>
      <c r="I79" s="35"/>
      <c r="J79" s="35"/>
      <c r="K79" s="35"/>
      <c r="L79" s="35"/>
      <c r="M79" s="36"/>
      <c r="N79" s="36"/>
    </row>
    <row r="80" spans="2:14" ht="15">
      <c r="B80" s="36"/>
      <c r="C80" s="36"/>
      <c r="D80" s="36"/>
      <c r="E80" s="128"/>
      <c r="F80" s="35"/>
      <c r="G80" s="35"/>
      <c r="H80" s="35"/>
      <c r="I80" s="35"/>
      <c r="J80" s="35"/>
      <c r="K80" s="35"/>
      <c r="L80" s="35"/>
      <c r="M80" s="36"/>
      <c r="N80" s="36"/>
    </row>
    <row r="81" spans="2:14" ht="15">
      <c r="B81" s="36"/>
      <c r="C81" s="36"/>
      <c r="D81" s="36"/>
      <c r="E81" s="128"/>
      <c r="F81" s="35"/>
      <c r="G81" s="35"/>
      <c r="H81" s="35"/>
      <c r="I81" s="35"/>
      <c r="J81" s="35"/>
      <c r="K81" s="35"/>
      <c r="L81" s="35"/>
      <c r="M81" s="36"/>
      <c r="N81" s="36"/>
    </row>
    <row r="82" spans="2:14" ht="15">
      <c r="B82" s="36"/>
      <c r="C82" s="36"/>
      <c r="D82" s="36"/>
      <c r="E82" s="128"/>
      <c r="F82" s="35"/>
      <c r="G82" s="35"/>
      <c r="H82" s="35"/>
      <c r="I82" s="35"/>
      <c r="J82" s="35"/>
      <c r="K82" s="35"/>
      <c r="L82" s="35"/>
      <c r="M82" s="36"/>
      <c r="N82" s="36"/>
    </row>
    <row r="83" spans="2:14">
      <c r="B83" s="36"/>
      <c r="C83" s="36"/>
      <c r="D83" s="36"/>
      <c r="E83" s="36"/>
      <c r="F83" s="36"/>
      <c r="G83" s="36"/>
      <c r="H83" s="36"/>
      <c r="I83" s="36"/>
      <c r="J83" s="36"/>
      <c r="K83" s="36"/>
      <c r="L83" s="36"/>
      <c r="M83" s="36"/>
      <c r="N83" s="36"/>
    </row>
    <row r="84" spans="2:14">
      <c r="B84" s="36"/>
      <c r="C84" s="36"/>
      <c r="D84" s="36"/>
      <c r="E84" s="36"/>
      <c r="F84" s="36"/>
      <c r="G84" s="36"/>
      <c r="H84" s="36"/>
      <c r="I84" s="36"/>
      <c r="J84" s="36"/>
      <c r="K84" s="36"/>
      <c r="L84" s="36"/>
      <c r="M84" s="36"/>
      <c r="N84" s="36"/>
    </row>
    <row r="85" spans="2:14" ht="15">
      <c r="B85" s="36"/>
      <c r="C85" s="36"/>
      <c r="D85" s="36"/>
      <c r="E85" s="36"/>
      <c r="F85" s="36"/>
      <c r="G85" s="36"/>
      <c r="H85" s="36"/>
      <c r="I85" s="36"/>
      <c r="J85" s="90"/>
      <c r="K85" s="34"/>
      <c r="L85" s="36"/>
      <c r="M85" s="36"/>
      <c r="N85" s="36"/>
    </row>
    <row r="86" spans="2:14">
      <c r="B86" s="36"/>
      <c r="C86" s="36"/>
      <c r="D86" s="36"/>
      <c r="E86" s="36"/>
      <c r="F86" s="36"/>
      <c r="G86" s="36"/>
      <c r="H86" s="36"/>
      <c r="I86" s="36"/>
      <c r="J86" s="36"/>
      <c r="K86" s="36"/>
      <c r="L86" s="36"/>
      <c r="M86" s="36"/>
      <c r="N86" s="36"/>
    </row>
    <row r="87" spans="2:14">
      <c r="B87" s="36"/>
      <c r="C87" s="36"/>
      <c r="D87" s="36"/>
      <c r="E87" s="36"/>
      <c r="F87" s="36"/>
      <c r="G87" s="36"/>
      <c r="H87" s="36"/>
      <c r="I87" s="36"/>
      <c r="J87" s="36"/>
      <c r="K87" s="36"/>
      <c r="L87" s="36"/>
      <c r="M87" s="36"/>
      <c r="N87" s="36"/>
    </row>
    <row r="88" spans="2:14">
      <c r="B88" s="36"/>
      <c r="C88" s="36"/>
      <c r="D88" s="36"/>
      <c r="E88" s="36"/>
      <c r="F88" s="36"/>
      <c r="G88" s="36"/>
      <c r="H88" s="36"/>
      <c r="I88" s="36"/>
      <c r="J88" s="36"/>
      <c r="K88" s="36"/>
      <c r="L88" s="36"/>
      <c r="M88" s="36"/>
      <c r="N88" s="36"/>
    </row>
  </sheetData>
  <pageMargins left="0.7" right="0.7" top="0.78740157499999996" bottom="0.78740157499999996"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5"/>
  <sheetViews>
    <sheetView topLeftCell="C1" workbookViewId="0">
      <selection activeCell="J23" sqref="J23"/>
    </sheetView>
  </sheetViews>
  <sheetFormatPr defaultRowHeight="14.25"/>
  <cols>
    <col min="2" max="2" width="36.75" customWidth="1"/>
    <col min="4" max="4" width="12.125" customWidth="1"/>
    <col min="5" max="5" width="9.625" bestFit="1" customWidth="1"/>
    <col min="6" max="7" width="7" customWidth="1"/>
    <col min="8" max="8" width="6.625" customWidth="1"/>
    <col min="9" max="9" width="7.375" customWidth="1"/>
    <col min="10" max="10" width="7.125" customWidth="1"/>
    <col min="11" max="11" width="7.25" customWidth="1"/>
    <col min="12" max="12" width="7.75" customWidth="1"/>
    <col min="13" max="14" width="7.25" customWidth="1"/>
    <col min="15" max="15" width="7.625" customWidth="1"/>
    <col min="16" max="16" width="8.125" customWidth="1"/>
    <col min="17" max="17" width="8.375" customWidth="1"/>
    <col min="18" max="18" width="7.375" customWidth="1"/>
    <col min="19" max="19" width="8.125" customWidth="1"/>
    <col min="20" max="20" width="7.125" customWidth="1"/>
    <col min="21" max="21" width="7.25" customWidth="1"/>
    <col min="22" max="23" width="7.375" customWidth="1"/>
    <col min="24" max="24" width="7" customWidth="1"/>
    <col min="25" max="26" width="7.25" customWidth="1"/>
    <col min="27" max="27" width="6.875" customWidth="1"/>
    <col min="28" max="28" width="7.125" customWidth="1"/>
    <col min="29" max="29" width="7.875" customWidth="1"/>
    <col min="30" max="31" width="6.25" customWidth="1"/>
    <col min="32" max="32" width="7.375" customWidth="1"/>
    <col min="33" max="33" width="7.625" customWidth="1"/>
    <col min="34" max="34" width="7.75" customWidth="1"/>
  </cols>
  <sheetData>
    <row r="1" spans="2:35">
      <c r="B1" t="s">
        <v>66</v>
      </c>
    </row>
    <row r="2" spans="2:35" ht="15">
      <c r="B2" s="31" t="s">
        <v>10</v>
      </c>
      <c r="C2" s="4"/>
    </row>
    <row r="3" spans="2:35" ht="15.75" thickBot="1">
      <c r="B3" t="s">
        <v>9</v>
      </c>
      <c r="C3" s="7">
        <v>1</v>
      </c>
      <c r="D3" s="10">
        <v>2581042</v>
      </c>
      <c r="E3" s="10"/>
      <c r="F3" s="6"/>
    </row>
    <row r="4" spans="2:35" ht="15.75" thickTop="1" thickBot="1">
      <c r="B4" s="38" t="s">
        <v>12</v>
      </c>
      <c r="C4" s="38"/>
      <c r="D4" s="62"/>
      <c r="E4" s="5"/>
      <c r="G4" t="s">
        <v>54</v>
      </c>
    </row>
    <row r="5" spans="2:35" ht="79.5" customHeight="1" thickBot="1">
      <c r="B5" s="41"/>
      <c r="C5" s="60"/>
      <c r="D5" s="42"/>
      <c r="E5" s="5"/>
      <c r="F5" s="6"/>
      <c r="G5" s="12" t="s">
        <v>78</v>
      </c>
      <c r="H5" s="12" t="s">
        <v>43</v>
      </c>
      <c r="I5" s="12" t="s">
        <v>48</v>
      </c>
      <c r="J5" s="13" t="s">
        <v>74</v>
      </c>
      <c r="K5" s="13" t="s">
        <v>44</v>
      </c>
      <c r="L5" s="13" t="s">
        <v>75</v>
      </c>
      <c r="M5" s="13" t="s">
        <v>73</v>
      </c>
      <c r="N5" s="13" t="s">
        <v>76</v>
      </c>
      <c r="O5" s="14" t="s">
        <v>0</v>
      </c>
      <c r="P5" s="14" t="s">
        <v>44</v>
      </c>
      <c r="Q5" s="14" t="s">
        <v>72</v>
      </c>
      <c r="R5" s="14" t="s">
        <v>63</v>
      </c>
      <c r="S5" s="14" t="s">
        <v>76</v>
      </c>
      <c r="T5" s="15" t="s">
        <v>1</v>
      </c>
      <c r="U5" s="15" t="s">
        <v>45</v>
      </c>
      <c r="V5" s="15" t="s">
        <v>72</v>
      </c>
      <c r="W5" s="15" t="s">
        <v>63</v>
      </c>
      <c r="X5" s="15" t="s">
        <v>76</v>
      </c>
      <c r="Y5" s="16" t="s">
        <v>2</v>
      </c>
      <c r="Z5" s="16" t="s">
        <v>44</v>
      </c>
      <c r="AA5" s="16" t="s">
        <v>72</v>
      </c>
      <c r="AB5" s="16" t="s">
        <v>63</v>
      </c>
      <c r="AC5" s="16" t="s">
        <v>76</v>
      </c>
      <c r="AD5" s="17" t="s">
        <v>58</v>
      </c>
      <c r="AE5" s="17" t="s">
        <v>44</v>
      </c>
      <c r="AF5" s="17" t="s">
        <v>72</v>
      </c>
      <c r="AG5" s="17" t="s">
        <v>77</v>
      </c>
      <c r="AH5" s="17" t="s">
        <v>76</v>
      </c>
    </row>
    <row r="6" spans="2:35" ht="36.75" customHeight="1" thickBot="1">
      <c r="B6" s="41"/>
      <c r="C6" s="60"/>
      <c r="D6" s="42"/>
      <c r="E6" s="5"/>
      <c r="F6" s="6"/>
      <c r="G6" s="12"/>
      <c r="H6" s="65"/>
      <c r="I6" s="65"/>
      <c r="J6" s="71" t="s">
        <v>82</v>
      </c>
      <c r="K6" s="70" t="s">
        <v>80</v>
      </c>
      <c r="L6" s="70" t="s">
        <v>81</v>
      </c>
      <c r="M6" s="72"/>
      <c r="N6" s="72"/>
      <c r="O6" s="71" t="s">
        <v>82</v>
      </c>
      <c r="P6" s="70" t="s">
        <v>80</v>
      </c>
      <c r="Q6" s="70" t="s">
        <v>81</v>
      </c>
      <c r="R6" s="66"/>
      <c r="S6" s="66"/>
      <c r="T6" s="71" t="s">
        <v>82</v>
      </c>
      <c r="U6" s="70" t="s">
        <v>80</v>
      </c>
      <c r="V6" s="70" t="s">
        <v>81</v>
      </c>
      <c r="W6" s="67"/>
      <c r="X6" s="67"/>
      <c r="Y6" s="71" t="s">
        <v>82</v>
      </c>
      <c r="Z6" s="70" t="s">
        <v>80</v>
      </c>
      <c r="AA6" s="70" t="s">
        <v>81</v>
      </c>
      <c r="AB6" s="68"/>
      <c r="AC6" s="68"/>
      <c r="AD6" s="71" t="s">
        <v>82</v>
      </c>
      <c r="AE6" s="70" t="s">
        <v>80</v>
      </c>
      <c r="AF6" s="70" t="s">
        <v>81</v>
      </c>
      <c r="AG6" s="69"/>
      <c r="AH6" s="69"/>
    </row>
    <row r="7" spans="2:35" ht="15" thickBot="1">
      <c r="B7" s="73" t="s">
        <v>11</v>
      </c>
      <c r="C7" s="74">
        <v>3.7</v>
      </c>
      <c r="D7" s="75">
        <f>D3*C7/100</f>
        <v>95498.554000000004</v>
      </c>
      <c r="E7" s="5"/>
      <c r="F7" s="6"/>
      <c r="G7" s="18"/>
      <c r="H7" s="19">
        <f>D35</f>
        <v>1488228.8171999997</v>
      </c>
      <c r="I7" s="19">
        <f>H7/5</f>
        <v>297645.76343999995</v>
      </c>
      <c r="J7" s="20">
        <f>I7*2</f>
        <v>595291.5268799999</v>
      </c>
      <c r="K7" s="20">
        <f>D36</f>
        <v>1092813.1828000001</v>
      </c>
      <c r="L7" s="20">
        <f>(D42/1.5)+D43</f>
        <v>858540.60393333342</v>
      </c>
      <c r="M7" s="26">
        <f>SUM(J7:K7)</f>
        <v>1688104.7096799999</v>
      </c>
      <c r="N7" s="26">
        <f>J7+L7</f>
        <v>1453832.1308133332</v>
      </c>
      <c r="O7" s="21">
        <f>I7*2.5</f>
        <v>744114.40859999985</v>
      </c>
      <c r="P7" s="21">
        <f>D36</f>
        <v>1092813.1828000001</v>
      </c>
      <c r="Q7" s="21">
        <f>(D42/1.5)+D43</f>
        <v>858540.60393333342</v>
      </c>
      <c r="R7" s="27">
        <f>SUM(O7:P7)</f>
        <v>1836927.5913999998</v>
      </c>
      <c r="S7" s="27">
        <f>O7+Q7</f>
        <v>1602655.0125333332</v>
      </c>
      <c r="T7" s="22">
        <f>I7*3.5</f>
        <v>1041760.1720399999</v>
      </c>
      <c r="U7" s="22">
        <f>D36</f>
        <v>1092813.1828000001</v>
      </c>
      <c r="V7" s="22">
        <f>(D42/1.5)+D43</f>
        <v>858540.60393333342</v>
      </c>
      <c r="W7" s="28">
        <f>SUM(T7:U7)</f>
        <v>2134573.3548400002</v>
      </c>
      <c r="X7" s="28">
        <f>T7+V7</f>
        <v>1900300.7759733333</v>
      </c>
      <c r="Y7" s="23">
        <f>I7*4.5</f>
        <v>1339405.9354799998</v>
      </c>
      <c r="Z7" s="23">
        <f>D36</f>
        <v>1092813.1828000001</v>
      </c>
      <c r="AA7" s="23">
        <f>(D42/1.5)+D43</f>
        <v>858540.60393333342</v>
      </c>
      <c r="AB7" s="29">
        <f>SUM(Y7:Z7)</f>
        <v>2432219.1182800001</v>
      </c>
      <c r="AC7" s="29">
        <f>Y7+AA7</f>
        <v>2197946.5394133329</v>
      </c>
      <c r="AD7" s="24">
        <f>I7*5</f>
        <v>1488228.8171999997</v>
      </c>
      <c r="AE7" s="24">
        <f>D36</f>
        <v>1092813.1828000001</v>
      </c>
      <c r="AF7" s="24">
        <f>(D42/1.5)+D43</f>
        <v>858540.60393333342</v>
      </c>
      <c r="AG7" s="57">
        <f>SUM(AD7:AE7)</f>
        <v>2581042</v>
      </c>
      <c r="AH7" s="30">
        <f>AD7+AF7</f>
        <v>2346769.4211333329</v>
      </c>
      <c r="AI7">
        <f>AH7/AG7*100-100</f>
        <v>-9.0766666666666822</v>
      </c>
    </row>
    <row r="8" spans="2:35" ht="15" thickBot="1">
      <c r="B8" s="73" t="s">
        <v>13</v>
      </c>
      <c r="C8" s="74">
        <v>0.28999999999999998</v>
      </c>
      <c r="D8" s="75">
        <f>D3*C8/100</f>
        <v>7485.0217999999995</v>
      </c>
      <c r="E8" s="5"/>
      <c r="F8" s="6"/>
      <c r="G8" s="25" t="s">
        <v>4</v>
      </c>
      <c r="H8" s="19"/>
      <c r="I8" s="19"/>
      <c r="J8" s="20">
        <f>J7*2</f>
        <v>1190583.0537599998</v>
      </c>
      <c r="K8" s="20">
        <f>(K7-D7-D8)*2+(D7+D8)</f>
        <v>2082642.7898000001</v>
      </c>
      <c r="L8" s="20">
        <f>(L7-D7-D8)*2+(D7+D8)</f>
        <v>1614097.6320666668</v>
      </c>
      <c r="M8" s="26">
        <f>SUM(J8:K8)</f>
        <v>3273225.84356</v>
      </c>
      <c r="N8" s="26">
        <f>J8+L8</f>
        <v>2804680.6858266667</v>
      </c>
      <c r="O8" s="21">
        <f>O7*2</f>
        <v>1488228.8171999997</v>
      </c>
      <c r="P8" s="21">
        <f>(P7-D7-D8)*2+(D7+D8)</f>
        <v>2082642.7898000001</v>
      </c>
      <c r="Q8" s="21">
        <f>(Q7-D7-D8)*2+(D7+D8)</f>
        <v>1614097.6320666668</v>
      </c>
      <c r="R8" s="27">
        <f>SUM(O8:P8)</f>
        <v>3570871.6069999998</v>
      </c>
      <c r="S8" s="27">
        <f>O8+Q8</f>
        <v>3102326.4492666665</v>
      </c>
      <c r="T8" s="22">
        <f>T7*2</f>
        <v>2083520.3440799997</v>
      </c>
      <c r="U8" s="22">
        <f>(U7-D7-D8)*2+(D7+D8)</f>
        <v>2082642.7898000001</v>
      </c>
      <c r="V8" s="22">
        <f>(V7-D7-D8)*2+(D7+D8)</f>
        <v>1614097.6320666668</v>
      </c>
      <c r="W8" s="28">
        <f>SUM(T8:U8)</f>
        <v>4166163.1338799996</v>
      </c>
      <c r="X8" s="28">
        <f>T8+V8</f>
        <v>3697617.9761466663</v>
      </c>
      <c r="Y8" s="23">
        <f>Y7*2</f>
        <v>2678811.8709599995</v>
      </c>
      <c r="Z8" s="23">
        <f>(Z7-D7-D8)*2+(D7+D8)</f>
        <v>2082642.7898000001</v>
      </c>
      <c r="AA8" s="23">
        <f>(AA7-D7-D8)*2+(D7+D8)</f>
        <v>1614097.6320666668</v>
      </c>
      <c r="AB8" s="29">
        <f>SUM(Y8:Z8)</f>
        <v>4761454.6607599994</v>
      </c>
      <c r="AC8" s="29">
        <f>Y8+AA8</f>
        <v>4292909.5030266661</v>
      </c>
      <c r="AD8" s="24">
        <f>AD7*2</f>
        <v>2976457.6343999994</v>
      </c>
      <c r="AE8" s="24">
        <f>(AE7-D7-D8)*2+(D7+D8)</f>
        <v>2082642.7898000001</v>
      </c>
      <c r="AF8" s="24">
        <f>(AF7-D7-D8)*2+(D7+D8)</f>
        <v>1614097.6320666668</v>
      </c>
      <c r="AG8" s="30">
        <f>SUM(AD8:AE8)</f>
        <v>5059100.4241999993</v>
      </c>
      <c r="AH8" s="30">
        <f>AD8+AF8</f>
        <v>4590555.266466666</v>
      </c>
    </row>
    <row r="9" spans="2:35" ht="15" thickBot="1">
      <c r="B9" s="41" t="s">
        <v>14</v>
      </c>
      <c r="C9" s="60">
        <v>0</v>
      </c>
      <c r="D9" s="42">
        <f>D3*C9/100</f>
        <v>0</v>
      </c>
      <c r="E9" s="5"/>
      <c r="F9" s="6"/>
      <c r="G9" s="25" t="s">
        <v>5</v>
      </c>
      <c r="H9" s="19"/>
      <c r="I9" s="19"/>
      <c r="J9" s="20">
        <f>J7*3</f>
        <v>1785874.5806399998</v>
      </c>
      <c r="K9" s="20">
        <f>(K7-D7-D8)*3+(D7+D8)</f>
        <v>3072472.3968000007</v>
      </c>
      <c r="L9" s="20">
        <f>(L7-D7-D8)*3+(D7+D8)</f>
        <v>2369654.6602000003</v>
      </c>
      <c r="M9" s="26">
        <f>SUM(J9:K9)</f>
        <v>4858346.9774400005</v>
      </c>
      <c r="N9" s="26">
        <f>J9+L9</f>
        <v>4155529.2408400001</v>
      </c>
      <c r="O9" s="21">
        <f>O7*3</f>
        <v>2232343.2257999997</v>
      </c>
      <c r="P9" s="21">
        <f>(P7-D7-D8)*3+(D7+D8)</f>
        <v>3072472.3968000007</v>
      </c>
      <c r="Q9" s="21">
        <f>(Q7-D7-D8)*3+(D7+D8)</f>
        <v>2369654.6602000003</v>
      </c>
      <c r="R9" s="27">
        <f>SUM(O9:P9)</f>
        <v>5304815.6226000004</v>
      </c>
      <c r="S9" s="27">
        <f>O9+Q9</f>
        <v>4601997.8859999999</v>
      </c>
      <c r="T9" s="22">
        <f>T7*3</f>
        <v>3125280.5161199998</v>
      </c>
      <c r="U9" s="22">
        <f>(U7-D7-D8)*3+(D7+D8)</f>
        <v>3072472.3968000007</v>
      </c>
      <c r="V9" s="22">
        <f>(V7-D7-D8)*3+(D7+D8)</f>
        <v>2369654.6602000003</v>
      </c>
      <c r="W9" s="28">
        <f>SUM(T9:U9)</f>
        <v>6197752.91292</v>
      </c>
      <c r="X9" s="28">
        <f>T9+V9</f>
        <v>5494935.1763199996</v>
      </c>
      <c r="Y9" s="23">
        <f>Y7*3</f>
        <v>4018217.8064399995</v>
      </c>
      <c r="Z9" s="23">
        <f>(Z7-D7-D8)*3+(D7+D8)</f>
        <v>3072472.3968000007</v>
      </c>
      <c r="AA9" s="23">
        <f>(AA7-D7-D8)*3+(D7+D8)</f>
        <v>2369654.6602000003</v>
      </c>
      <c r="AB9" s="29">
        <f>SUM(Y9:Z9)</f>
        <v>7090690.2032399997</v>
      </c>
      <c r="AC9" s="29">
        <f>Y9+AA9</f>
        <v>6387872.4666399993</v>
      </c>
      <c r="AD9" s="24">
        <f>AD7*3</f>
        <v>4464686.4515999993</v>
      </c>
      <c r="AE9" s="24">
        <f>(AE7-D7-D8)*3+(D7+D8)</f>
        <v>3072472.3968000007</v>
      </c>
      <c r="AF9" s="24">
        <f>(AF7-D7-D8)*3+(D7+D8)</f>
        <v>2369654.6602000003</v>
      </c>
      <c r="AG9" s="30">
        <f>SUM(AD9:AE9)</f>
        <v>7537158.8484000005</v>
      </c>
      <c r="AH9" s="30">
        <f>AD9+AF9</f>
        <v>6834341.1118000001</v>
      </c>
    </row>
    <row r="10" spans="2:35" ht="15" thickBot="1">
      <c r="B10" s="41" t="s">
        <v>15</v>
      </c>
      <c r="C10" s="60">
        <v>0</v>
      </c>
      <c r="D10" s="42">
        <f>D3*C10/100</f>
        <v>0</v>
      </c>
      <c r="E10" s="5"/>
      <c r="F10" s="6"/>
      <c r="G10" s="25" t="s">
        <v>6</v>
      </c>
      <c r="H10" s="19"/>
      <c r="I10" s="19"/>
      <c r="J10" s="20">
        <f>J7*4</f>
        <v>2381166.1075199996</v>
      </c>
      <c r="K10" s="20">
        <f>(K7-D7-D8)*4+(D7+D8)</f>
        <v>4062302.0038000005</v>
      </c>
      <c r="L10" s="20">
        <f>(L7-D7-D8)*4+(D7+D8)</f>
        <v>3125211.6883333339</v>
      </c>
      <c r="M10" s="26">
        <f>SUM(J10:K10)</f>
        <v>6443468.1113200001</v>
      </c>
      <c r="N10" s="26">
        <f>J10+L10</f>
        <v>5506377.7958533335</v>
      </c>
      <c r="O10" s="21">
        <f>O7*4</f>
        <v>2976457.6343999994</v>
      </c>
      <c r="P10" s="21">
        <f>(P7-D7-D8)*4+(D7+D8)</f>
        <v>4062302.0038000005</v>
      </c>
      <c r="Q10" s="21">
        <f>(Q7-D7-D8)*4+(D7+D8)</f>
        <v>3125211.6883333339</v>
      </c>
      <c r="R10" s="27">
        <f>SUM(O10:P10)</f>
        <v>7038759.6381999999</v>
      </c>
      <c r="S10" s="27">
        <f>O10+Q10</f>
        <v>6101669.3227333333</v>
      </c>
      <c r="T10" s="22">
        <f>T7*4</f>
        <v>4167040.6881599994</v>
      </c>
      <c r="U10" s="22">
        <f>(U7-D7-D8)*4+(D7+D8)</f>
        <v>4062302.0038000005</v>
      </c>
      <c r="V10" s="22">
        <f>(V7-D7-D8)*4+(D7+D8)</f>
        <v>3125211.6883333339</v>
      </c>
      <c r="W10" s="28">
        <f>SUM(T10:U10)</f>
        <v>8229342.6919599995</v>
      </c>
      <c r="X10" s="28">
        <f>T10+V10</f>
        <v>7292252.3764933329</v>
      </c>
      <c r="Y10" s="23">
        <f>Y7*4</f>
        <v>5357623.741919999</v>
      </c>
      <c r="Z10" s="23">
        <f>(Z7-D7-D8)*4+(D7+D8)</f>
        <v>4062302.0038000005</v>
      </c>
      <c r="AA10" s="23">
        <f>(AA7-D7-D8)*4+(D7+D8)</f>
        <v>3125211.6883333339</v>
      </c>
      <c r="AB10" s="29">
        <f>SUM(Y10:Z10)</f>
        <v>9419925.7457199991</v>
      </c>
      <c r="AC10" s="29">
        <f>Y10+AA10</f>
        <v>8482835.4302533325</v>
      </c>
      <c r="AD10" s="24">
        <f>AD7*4</f>
        <v>5952915.2687999988</v>
      </c>
      <c r="AE10" s="24">
        <f>(AE7-D7-D8)*4+(D7+D8)</f>
        <v>4062302.0038000005</v>
      </c>
      <c r="AF10" s="24">
        <f>(AF7-D7-D8)*4+(D7+D8)</f>
        <v>3125211.6883333339</v>
      </c>
      <c r="AG10" s="30">
        <f>SUM(AD10:AE10)</f>
        <v>10015217.272599999</v>
      </c>
      <c r="AH10" s="30">
        <f>AD10+AF10</f>
        <v>9078126.9571333323</v>
      </c>
    </row>
    <row r="11" spans="2:35" ht="15" thickBot="1">
      <c r="B11" s="41" t="s">
        <v>16</v>
      </c>
      <c r="C11" s="60">
        <v>0.66</v>
      </c>
      <c r="D11" s="42">
        <f>D3*C11/100</f>
        <v>17034.877199999999</v>
      </c>
      <c r="E11" s="5"/>
      <c r="F11" s="5"/>
      <c r="G11" s="25" t="s">
        <v>7</v>
      </c>
      <c r="H11" s="19"/>
      <c r="I11" s="19"/>
      <c r="J11" s="20">
        <f>J7*5</f>
        <v>2976457.6343999994</v>
      </c>
      <c r="K11" s="20">
        <f>(K7-D7-D8)*5+(D7+D8)</f>
        <v>5052131.6107999999</v>
      </c>
      <c r="L11" s="20">
        <f>(L7-D7-D8)*5+(D7+D8)</f>
        <v>3880768.7164666676</v>
      </c>
      <c r="M11" s="26">
        <f>SUM(J11:K11)</f>
        <v>8028589.2451999988</v>
      </c>
      <c r="N11" s="26">
        <f>J11+L11</f>
        <v>6857226.350866667</v>
      </c>
      <c r="O11" s="21">
        <f>O7*5</f>
        <v>3720572.0429999991</v>
      </c>
      <c r="P11" s="21">
        <f>(P7-D7-D8)*5+(D7+D8)</f>
        <v>5052131.6107999999</v>
      </c>
      <c r="Q11" s="21">
        <f>(Q7-D7-D8)*5+(D7+D8)</f>
        <v>3880768.7164666676</v>
      </c>
      <c r="R11" s="27">
        <f>SUM(O11:P11)</f>
        <v>8772703.6537999995</v>
      </c>
      <c r="S11" s="27">
        <f>O11+Q11</f>
        <v>7601340.7594666667</v>
      </c>
      <c r="T11" s="22">
        <f>T7*5</f>
        <v>5208800.8601999991</v>
      </c>
      <c r="U11" s="22">
        <f>(U7-D7-D8)*5+(D7+D8)</f>
        <v>5052131.6107999999</v>
      </c>
      <c r="V11" s="22">
        <f>(V7-D7-D8)*5+(D7+D8)</f>
        <v>3880768.7164666676</v>
      </c>
      <c r="W11" s="28">
        <f>SUM(T11:U11)</f>
        <v>10260932.470999999</v>
      </c>
      <c r="X11" s="28">
        <f>T11+V11</f>
        <v>9089569.5766666662</v>
      </c>
      <c r="Y11" s="23">
        <f>Y7*5</f>
        <v>6697029.6773999985</v>
      </c>
      <c r="Z11" s="23">
        <f>(Z7-D7-D8)*5+(D7+D8)</f>
        <v>5052131.6107999999</v>
      </c>
      <c r="AA11" s="23">
        <f>(AA7-D7-D8)*5+(D7+D8)</f>
        <v>3880768.7164666676</v>
      </c>
      <c r="AB11" s="29">
        <f>SUM(Y11:Z11)</f>
        <v>11749161.288199998</v>
      </c>
      <c r="AC11" s="29">
        <f>Y11+AA11</f>
        <v>10577798.393866666</v>
      </c>
      <c r="AD11" s="24">
        <f>AD7*5</f>
        <v>7441144.0859999983</v>
      </c>
      <c r="AE11" s="24">
        <f>(AE7-D7-D8)*5+(D7+D8)</f>
        <v>5052131.6107999999</v>
      </c>
      <c r="AF11" s="24">
        <f>(AF7-D7-D8)*5+(D7+D8)</f>
        <v>3880768.7164666676</v>
      </c>
      <c r="AG11" s="30">
        <f>SUM(AD11:AE11)</f>
        <v>12493275.696799997</v>
      </c>
      <c r="AH11" s="30">
        <f>AD11+AF11</f>
        <v>11321912.802466666</v>
      </c>
    </row>
    <row r="12" spans="2:35" ht="15" thickBot="1">
      <c r="B12" s="43" t="s">
        <v>17</v>
      </c>
      <c r="C12" s="50">
        <v>12.56</v>
      </c>
      <c r="D12" s="44">
        <f>D3*C12/100</f>
        <v>324178.87520000001</v>
      </c>
      <c r="E12" s="8"/>
      <c r="F12" s="9"/>
      <c r="G12" s="25"/>
      <c r="H12" s="19"/>
      <c r="I12" s="19"/>
      <c r="J12" s="20"/>
      <c r="K12" s="20"/>
      <c r="L12" s="20"/>
      <c r="M12" s="26"/>
      <c r="N12" s="26"/>
      <c r="O12" s="21"/>
      <c r="P12" s="21"/>
      <c r="Q12" s="21"/>
      <c r="R12" s="27"/>
      <c r="S12" s="27"/>
      <c r="T12" s="22"/>
      <c r="U12" s="22"/>
      <c r="V12" s="22"/>
      <c r="W12" s="28"/>
      <c r="X12" s="28"/>
      <c r="Y12" s="23"/>
      <c r="Z12" s="23"/>
      <c r="AA12" s="23"/>
      <c r="AB12" s="29"/>
      <c r="AC12" s="29"/>
      <c r="AD12" s="24"/>
      <c r="AE12" s="24"/>
      <c r="AF12" s="24"/>
      <c r="AG12" s="30"/>
      <c r="AH12" s="30"/>
    </row>
    <row r="13" spans="2:35" ht="15" thickBot="1">
      <c r="B13" s="41" t="s">
        <v>18</v>
      </c>
      <c r="C13" s="60">
        <v>5.61</v>
      </c>
      <c r="D13" s="42">
        <f>D3*C13/100</f>
        <v>144796.45620000002</v>
      </c>
      <c r="E13" s="8"/>
      <c r="F13" s="9"/>
    </row>
    <row r="14" spans="2:35" ht="15.75" thickBot="1">
      <c r="B14" s="43" t="s">
        <v>19</v>
      </c>
      <c r="C14" s="50">
        <v>37.85</v>
      </c>
      <c r="D14" s="44">
        <f>D3*C14/100</f>
        <v>976924.397</v>
      </c>
      <c r="E14" s="8"/>
      <c r="F14" s="9"/>
      <c r="G14" t="s">
        <v>67</v>
      </c>
      <c r="M14" s="32"/>
      <c r="N14" s="32"/>
      <c r="O14" s="32"/>
    </row>
    <row r="15" spans="2:35" ht="15.75" thickBot="1">
      <c r="B15" s="43" t="s">
        <v>20</v>
      </c>
      <c r="C15" s="50">
        <v>0.96</v>
      </c>
      <c r="D15" s="44">
        <f>D3*C15/100</f>
        <v>24778.003199999999</v>
      </c>
      <c r="E15" s="8"/>
      <c r="F15" s="9"/>
      <c r="G15" t="s">
        <v>71</v>
      </c>
    </row>
    <row r="16" spans="2:35" ht="15.75" thickBot="1">
      <c r="B16" s="45" t="s">
        <v>21</v>
      </c>
      <c r="C16" s="63">
        <v>4.53</v>
      </c>
      <c r="D16" s="46">
        <f>D3*C16/100</f>
        <v>116921.2026</v>
      </c>
      <c r="E16" s="8"/>
      <c r="F16" s="9"/>
      <c r="G16" t="s">
        <v>83</v>
      </c>
    </row>
    <row r="17" spans="2:32" ht="15.75" thickBot="1">
      <c r="B17" s="45" t="s">
        <v>22</v>
      </c>
      <c r="C17" s="63">
        <v>0.09</v>
      </c>
      <c r="D17" s="46">
        <f>D3*C17/100</f>
        <v>2322.9378000000002</v>
      </c>
      <c r="E17" s="8"/>
      <c r="F17" s="9"/>
      <c r="G17" s="31" t="s">
        <v>68</v>
      </c>
      <c r="H17" s="31"/>
      <c r="I17" s="31"/>
      <c r="J17" s="31"/>
      <c r="AA17" s="37"/>
      <c r="AB17" s="37"/>
      <c r="AC17" s="37"/>
      <c r="AD17" s="37"/>
      <c r="AE17" s="37"/>
      <c r="AF17" s="37"/>
    </row>
    <row r="18" spans="2:32" ht="15.75" thickBot="1">
      <c r="B18" s="45" t="s">
        <v>23</v>
      </c>
      <c r="C18" s="63">
        <v>2.14</v>
      </c>
      <c r="D18" s="46">
        <f>D3*C18/100</f>
        <v>55234.298799999997</v>
      </c>
      <c r="E18" s="8"/>
      <c r="F18" s="9"/>
      <c r="G18" s="37" t="s">
        <v>69</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2:32" ht="15" thickBot="1">
      <c r="B19" s="45" t="s">
        <v>24</v>
      </c>
      <c r="C19" s="63">
        <v>0.39</v>
      </c>
      <c r="D19" s="46">
        <f>D3*C19/100</f>
        <v>10066.0638</v>
      </c>
      <c r="E19" s="8"/>
      <c r="F19" s="9"/>
      <c r="G19" t="s">
        <v>47</v>
      </c>
      <c r="P19" s="37"/>
      <c r="Q19" s="37"/>
      <c r="R19" s="37"/>
      <c r="S19" s="37"/>
      <c r="T19" s="37"/>
      <c r="U19" s="37"/>
      <c r="V19" s="37"/>
      <c r="W19" s="37"/>
      <c r="X19" s="37"/>
      <c r="Y19" s="37"/>
      <c r="Z19" s="37"/>
    </row>
    <row r="20" spans="2:32" ht="15.75" thickBot="1">
      <c r="B20" s="45" t="s">
        <v>25</v>
      </c>
      <c r="C20" s="63">
        <v>5.12</v>
      </c>
      <c r="D20" s="46">
        <f>D3*C20/100</f>
        <v>132149.3504</v>
      </c>
      <c r="E20" s="8"/>
      <c r="F20" s="9"/>
      <c r="G20" t="s">
        <v>70</v>
      </c>
    </row>
    <row r="21" spans="2:32" ht="15" thickBot="1">
      <c r="B21" s="45" t="s">
        <v>26</v>
      </c>
      <c r="C21" s="63">
        <v>14.32</v>
      </c>
      <c r="D21" s="46">
        <f>D3*C21/100</f>
        <v>369605.2144</v>
      </c>
      <c r="E21" s="8"/>
      <c r="F21" s="9"/>
    </row>
    <row r="22" spans="2:32" ht="15" thickBot="1">
      <c r="B22" s="64" t="s">
        <v>27</v>
      </c>
      <c r="C22" s="61">
        <v>0.43</v>
      </c>
      <c r="D22" s="42">
        <f>D3*C22/100</f>
        <v>11098.480600000001</v>
      </c>
      <c r="E22" s="8"/>
      <c r="F22" s="9"/>
    </row>
    <row r="23" spans="2:32" ht="15" thickBot="1">
      <c r="B23" s="43" t="s">
        <v>28</v>
      </c>
      <c r="C23" s="50">
        <v>6.27</v>
      </c>
      <c r="D23" s="44">
        <f>D3*C23/100</f>
        <v>161831.33339999997</v>
      </c>
      <c r="E23" s="8"/>
      <c r="F23" s="9"/>
    </row>
    <row r="24" spans="2:32" ht="15" thickBot="1">
      <c r="B24" s="45" t="s">
        <v>29</v>
      </c>
      <c r="C24" s="63">
        <v>0</v>
      </c>
      <c r="D24" s="46">
        <f>D3*C24/100</f>
        <v>0</v>
      </c>
      <c r="E24" s="8"/>
      <c r="F24" s="9"/>
    </row>
    <row r="25" spans="2:32" ht="15" thickBot="1">
      <c r="B25" s="45" t="s">
        <v>30</v>
      </c>
      <c r="C25" s="63">
        <v>0</v>
      </c>
      <c r="D25" s="46">
        <f>D3*C25/100</f>
        <v>0</v>
      </c>
      <c r="E25" s="8"/>
      <c r="F25" s="9"/>
    </row>
    <row r="26" spans="2:32" ht="15" thickBot="1">
      <c r="B26" s="45" t="s">
        <v>31</v>
      </c>
      <c r="C26" s="63">
        <v>0.51</v>
      </c>
      <c r="D26" s="46">
        <f>D3*C26/100</f>
        <v>13163.314199999999</v>
      </c>
      <c r="E26" s="8"/>
      <c r="F26" s="9"/>
    </row>
    <row r="27" spans="2:32" ht="15" thickBot="1">
      <c r="B27" s="45" t="s">
        <v>32</v>
      </c>
      <c r="C27" s="63">
        <v>0.13</v>
      </c>
      <c r="D27" s="46">
        <f>D3*C27/100</f>
        <v>3355.3546000000001</v>
      </c>
      <c r="E27" s="8"/>
      <c r="F27" s="9"/>
    </row>
    <row r="28" spans="2:32" ht="15" thickBot="1">
      <c r="B28" s="41" t="s">
        <v>33</v>
      </c>
      <c r="C28" s="61">
        <v>0</v>
      </c>
      <c r="D28" s="42">
        <f>D3*C28/100</f>
        <v>0</v>
      </c>
      <c r="E28" s="8"/>
      <c r="F28" s="9"/>
    </row>
    <row r="29" spans="2:32" ht="15" thickBot="1">
      <c r="B29" s="41" t="s">
        <v>34</v>
      </c>
      <c r="C29" s="61">
        <v>4.42</v>
      </c>
      <c r="D29" s="42">
        <f>D3*C29/100</f>
        <v>114082.0564</v>
      </c>
      <c r="E29" s="8"/>
      <c r="F29" s="9"/>
    </row>
    <row r="30" spans="2:32" ht="15" thickBot="1">
      <c r="B30" s="43" t="s">
        <v>35</v>
      </c>
      <c r="C30" s="50">
        <v>0.02</v>
      </c>
      <c r="D30" s="44">
        <f>D3*C30/100</f>
        <v>516.20839999999998</v>
      </c>
      <c r="E30" s="8"/>
      <c r="F30" s="9"/>
    </row>
    <row r="31" spans="2:32" ht="15" thickBot="1">
      <c r="B31" s="47"/>
      <c r="C31" s="60"/>
      <c r="D31" s="42"/>
      <c r="E31" s="5"/>
      <c r="F31" s="9"/>
    </row>
    <row r="32" spans="2:32" ht="15.75" thickBot="1">
      <c r="B32" s="41" t="s">
        <v>8</v>
      </c>
      <c r="C32" s="60">
        <f>SUM(C7:C31)</f>
        <v>100</v>
      </c>
      <c r="D32" s="48">
        <f>SUM(D7:D31)</f>
        <v>2581041.9999999995</v>
      </c>
      <c r="E32" s="10"/>
      <c r="F32" s="6"/>
    </row>
    <row r="33" spans="2:11" ht="15" thickBot="1">
      <c r="B33" s="41"/>
      <c r="C33" s="60"/>
      <c r="D33" s="41"/>
    </row>
    <row r="34" spans="2:11" ht="15" thickBot="1">
      <c r="B34" s="41" t="s">
        <v>38</v>
      </c>
      <c r="C34" s="41"/>
      <c r="D34" s="41"/>
    </row>
    <row r="35" spans="2:11" ht="15" thickBot="1">
      <c r="B35" s="43" t="s">
        <v>39</v>
      </c>
      <c r="C35" s="43"/>
      <c r="D35" s="44">
        <f>D12+D14+D15+D23+D30</f>
        <v>1488228.8171999997</v>
      </c>
      <c r="E35" s="5"/>
    </row>
    <row r="36" spans="2:11" ht="15" thickBot="1">
      <c r="B36" s="41" t="s">
        <v>40</v>
      </c>
      <c r="C36" s="41"/>
      <c r="D36" s="42">
        <f>D7+D8+D9+D10+D11+D13+D16+D17+D18+D19+D20+D21+D22+D24+D25+D26+D27+D28+D29</f>
        <v>1092813.1828000001</v>
      </c>
      <c r="E36" s="5"/>
    </row>
    <row r="37" spans="2:11" ht="15.75" thickBot="1">
      <c r="B37" s="41" t="s">
        <v>8</v>
      </c>
      <c r="C37" s="41"/>
      <c r="D37" s="48">
        <f>SUM(D35:D36)</f>
        <v>2581042</v>
      </c>
      <c r="E37" s="10"/>
    </row>
    <row r="38" spans="2:11" ht="15.75" thickBot="1">
      <c r="B38" s="41"/>
      <c r="C38" s="41"/>
      <c r="D38" s="48"/>
      <c r="E38" s="10"/>
    </row>
    <row r="39" spans="2:11" ht="15.75" thickBot="1">
      <c r="B39" s="41"/>
      <c r="C39" s="41"/>
      <c r="D39" s="48"/>
      <c r="E39" s="10"/>
    </row>
    <row r="40" spans="2:11" ht="15.75" thickBot="1">
      <c r="B40" s="41"/>
      <c r="C40" s="48" t="s">
        <v>64</v>
      </c>
      <c r="D40" s="48" t="s">
        <v>65</v>
      </c>
      <c r="E40" s="10"/>
    </row>
    <row r="41" spans="2:11" ht="29.25" thickBot="1">
      <c r="B41" s="58" t="s">
        <v>59</v>
      </c>
      <c r="C41" s="51">
        <f>D41/D32*100</f>
        <v>57.66</v>
      </c>
      <c r="D41" s="49">
        <f>D12+D14+D15+D23+D30</f>
        <v>1488228.8171999997</v>
      </c>
      <c r="E41" s="10"/>
    </row>
    <row r="42" spans="2:11" ht="15.75" thickBot="1">
      <c r="B42" s="59" t="s">
        <v>61</v>
      </c>
      <c r="C42" s="55">
        <f>D42/D32*100</f>
        <v>27.230000000000011</v>
      </c>
      <c r="D42" s="56">
        <f>D16+D17+D18+D19+D20+D21+D24+D25+D26+D27</f>
        <v>702817.73660000006</v>
      </c>
      <c r="E42" s="10"/>
    </row>
    <row r="43" spans="2:11" ht="15.75" thickBot="1">
      <c r="B43" s="52" t="s">
        <v>62</v>
      </c>
      <c r="C43" s="53">
        <f>D43/D32*100</f>
        <v>15.110000000000005</v>
      </c>
      <c r="D43" s="54">
        <f>D11+D13+D22+D28+D29+D7+D8+D9+D10</f>
        <v>389995.44620000001</v>
      </c>
      <c r="E43" s="10"/>
    </row>
    <row r="44" spans="2:11" ht="15.75" thickTop="1">
      <c r="C44">
        <f>SUM(C41:C43)</f>
        <v>100.00000000000001</v>
      </c>
      <c r="D44" s="10">
        <f>SUM(D41:D43)</f>
        <v>2581042</v>
      </c>
      <c r="E44" s="10"/>
    </row>
    <row r="45" spans="2:11" ht="15">
      <c r="I45" s="36"/>
      <c r="J45" s="90"/>
      <c r="K45" s="34"/>
    </row>
  </sheetData>
  <pageMargins left="0.11811023622047245" right="0" top="1.1811023622047245" bottom="0.78740157480314965" header="0.31496062992125984" footer="0.31496062992125984"/>
  <pageSetup paperSize="9" scale="7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7"/>
  <sheetViews>
    <sheetView topLeftCell="A16" workbookViewId="0">
      <selection activeCell="L45" sqref="L45"/>
    </sheetView>
  </sheetViews>
  <sheetFormatPr defaultRowHeight="14.25"/>
  <cols>
    <col min="2" max="2" width="35.25" customWidth="1"/>
    <col min="3" max="4" width="12.125" customWidth="1"/>
  </cols>
  <sheetData>
    <row r="2" spans="2:35">
      <c r="B2" t="s">
        <v>173</v>
      </c>
    </row>
    <row r="3" spans="2:35" ht="15.75" thickBot="1">
      <c r="B3" s="31" t="s">
        <v>10</v>
      </c>
      <c r="C3" s="4"/>
    </row>
    <row r="4" spans="2:35" ht="16.5" thickTop="1" thickBot="1">
      <c r="B4" s="38" t="s">
        <v>9</v>
      </c>
      <c r="C4" s="39">
        <v>1</v>
      </c>
      <c r="D4" s="40">
        <v>3359872</v>
      </c>
      <c r="E4" s="10"/>
      <c r="F4" s="6"/>
    </row>
    <row r="5" spans="2:35" ht="15" thickBot="1">
      <c r="B5" s="41" t="s">
        <v>12</v>
      </c>
      <c r="C5" s="41"/>
      <c r="D5" s="42"/>
      <c r="E5" s="5"/>
      <c r="F5" s="6"/>
      <c r="G5" t="s">
        <v>174</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11.71</v>
      </c>
      <c r="D8" s="75">
        <f>D4*C8/100</f>
        <v>393441.01120000007</v>
      </c>
      <c r="E8" s="5"/>
      <c r="F8" s="6"/>
      <c r="G8" s="18"/>
      <c r="H8" s="19">
        <f>D36</f>
        <v>1838521.9583999999</v>
      </c>
      <c r="I8" s="19">
        <f>H8/5</f>
        <v>367704.39168</v>
      </c>
      <c r="J8" s="20">
        <f>I8*2</f>
        <v>735408.78336</v>
      </c>
      <c r="K8" s="20">
        <f>D37</f>
        <v>1522022.0160000001</v>
      </c>
      <c r="L8" s="20">
        <f>(D43/1.5)+D44</f>
        <v>1223777.3781333333</v>
      </c>
      <c r="M8" s="26">
        <f>SUM(J8:K8)</f>
        <v>2257430.7993600001</v>
      </c>
      <c r="N8" s="26">
        <f>J8+L8</f>
        <v>1959186.1614933333</v>
      </c>
      <c r="O8" s="21">
        <f>I8*2.5</f>
        <v>919260.97919999994</v>
      </c>
      <c r="P8" s="21">
        <f>D37</f>
        <v>1522022.0160000001</v>
      </c>
      <c r="Q8" s="21">
        <f>(D43/1.5)+D44</f>
        <v>1223777.3781333333</v>
      </c>
      <c r="R8" s="27">
        <f>SUM(O8:P8)</f>
        <v>2441282.9951999998</v>
      </c>
      <c r="S8" s="27">
        <f>O8+Q8</f>
        <v>2143038.3573333332</v>
      </c>
      <c r="T8" s="22">
        <f>I8*3.5</f>
        <v>1286965.3708800001</v>
      </c>
      <c r="U8" s="22">
        <f>D37</f>
        <v>1522022.0160000001</v>
      </c>
      <c r="V8" s="22">
        <f>(D43/1.5)+D44</f>
        <v>1223777.3781333333</v>
      </c>
      <c r="W8" s="28">
        <f>SUM(T8:U8)</f>
        <v>2808987.3868800001</v>
      </c>
      <c r="X8" s="28">
        <f>T8+V8</f>
        <v>2510742.7490133336</v>
      </c>
      <c r="Y8" s="23">
        <f>I8*4.5</f>
        <v>1654669.7625599999</v>
      </c>
      <c r="Z8" s="23">
        <f>D37</f>
        <v>1522022.0160000001</v>
      </c>
      <c r="AA8" s="23">
        <f>(D43/1.5)+D44</f>
        <v>1223777.3781333333</v>
      </c>
      <c r="AB8" s="29">
        <f>SUM(Y8:Z8)</f>
        <v>3176691.77856</v>
      </c>
      <c r="AC8" s="29">
        <f>Y8+AA8</f>
        <v>2878447.140693333</v>
      </c>
      <c r="AD8" s="24">
        <f>I8*5</f>
        <v>1838521.9583999999</v>
      </c>
      <c r="AE8" s="24">
        <f>D37</f>
        <v>1522022.0160000001</v>
      </c>
      <c r="AF8" s="24">
        <f>(D43/1.5)+D44</f>
        <v>1223777.3781333333</v>
      </c>
      <c r="AG8" s="57">
        <f>SUM(AD8:AE8)</f>
        <v>3360543.9743999997</v>
      </c>
      <c r="AH8" s="30">
        <f>AD8+AF8</f>
        <v>3062299.3365333332</v>
      </c>
      <c r="AI8">
        <f>AH8/AG8*100-100</f>
        <v>-8.8748916883290008</v>
      </c>
    </row>
    <row r="9" spans="2:35" ht="15" thickBot="1">
      <c r="B9" s="73" t="s">
        <v>13</v>
      </c>
      <c r="C9" s="73">
        <v>0.01</v>
      </c>
      <c r="D9" s="75">
        <f>D4*C9/100</f>
        <v>335.98720000000003</v>
      </c>
      <c r="E9" s="5"/>
      <c r="F9" s="6"/>
      <c r="G9" s="25" t="s">
        <v>4</v>
      </c>
      <c r="H9" s="19"/>
      <c r="I9" s="19"/>
      <c r="J9" s="20">
        <f>J8*2</f>
        <v>1470817.56672</v>
      </c>
      <c r="K9" s="20">
        <f>(K8-D8-D9)*2+(D8+D9)</f>
        <v>2650267.0335999997</v>
      </c>
      <c r="L9" s="20">
        <f>(L8-D8-D9)*2+(D8+D9)</f>
        <v>2053777.7578666667</v>
      </c>
      <c r="M9" s="26">
        <f>SUM(J9:K9)</f>
        <v>4121084.6003199997</v>
      </c>
      <c r="N9" s="26">
        <f>J9+L9</f>
        <v>3524595.3245866667</v>
      </c>
      <c r="O9" s="21">
        <f>O8*2</f>
        <v>1838521.9583999999</v>
      </c>
      <c r="P9" s="21">
        <f>(P8-D8-D9)*2+(D8+D9)</f>
        <v>2650267.0335999997</v>
      </c>
      <c r="Q9" s="21">
        <f>(Q8-D8-D9)*2+(D8+D9)</f>
        <v>2053777.7578666667</v>
      </c>
      <c r="R9" s="27">
        <f>SUM(O9:P9)</f>
        <v>4488788.9919999996</v>
      </c>
      <c r="S9" s="27">
        <f>O9+Q9</f>
        <v>3892299.7162666665</v>
      </c>
      <c r="T9" s="22">
        <f>T8*2</f>
        <v>2573930.7417600001</v>
      </c>
      <c r="U9" s="22">
        <f>(U8-D8-D9)*2+(D8+D9)</f>
        <v>2650267.0335999997</v>
      </c>
      <c r="V9" s="22">
        <f>(V8-D8-D9)*2+(D8+D9)</f>
        <v>2053777.7578666667</v>
      </c>
      <c r="W9" s="28">
        <f>SUM(T9:U9)</f>
        <v>5224197.7753599994</v>
      </c>
      <c r="X9" s="28">
        <f>T9+V9</f>
        <v>4627708.4996266663</v>
      </c>
      <c r="Y9" s="23">
        <f>Y8*2</f>
        <v>3309339.5251199999</v>
      </c>
      <c r="Z9" s="23">
        <f>(Z8-D8-D9)*2+(D8+D9)</f>
        <v>2650267.0335999997</v>
      </c>
      <c r="AA9" s="23">
        <f>(AA8-D8-D9)*2+(D8+D9)</f>
        <v>2053777.7578666667</v>
      </c>
      <c r="AB9" s="29">
        <f>SUM(Y9:Z9)</f>
        <v>5959606.5587200001</v>
      </c>
      <c r="AC9" s="29">
        <f>Y9+AA9</f>
        <v>5363117.282986667</v>
      </c>
      <c r="AD9" s="24">
        <f>AD8*2</f>
        <v>3677043.9167999998</v>
      </c>
      <c r="AE9" s="24">
        <f>(AE8-D8-D9)*2+(D8+D9)</f>
        <v>2650267.0335999997</v>
      </c>
      <c r="AF9" s="24">
        <f>(AF8-D8-D9)*2+(D8+D9)</f>
        <v>2053777.7578666667</v>
      </c>
      <c r="AG9" s="30">
        <f>SUM(AD9:AE9)</f>
        <v>6327310.9503999995</v>
      </c>
      <c r="AH9" s="30">
        <f>AD9+AF9</f>
        <v>5730821.6746666664</v>
      </c>
    </row>
    <row r="10" spans="2:35" ht="15" thickBot="1">
      <c r="B10" s="41" t="s">
        <v>14</v>
      </c>
      <c r="C10" s="41">
        <v>0</v>
      </c>
      <c r="D10" s="42">
        <f>D4*C10/100</f>
        <v>0</v>
      </c>
      <c r="E10" s="5"/>
      <c r="F10" s="6"/>
      <c r="G10" s="25" t="s">
        <v>5</v>
      </c>
      <c r="H10" s="19"/>
      <c r="I10" s="19"/>
      <c r="J10" s="20">
        <f>J8*3</f>
        <v>2206226.3500800002</v>
      </c>
      <c r="K10" s="20">
        <f>(K8-D8-D9)*3+(D8+D9)</f>
        <v>3778512.0511999996</v>
      </c>
      <c r="L10" s="20">
        <f>(L8-D8-D9)*3+(D8+D9)</f>
        <v>2883778.1375999996</v>
      </c>
      <c r="M10" s="26">
        <f>SUM(J10:K10)</f>
        <v>5984738.4012799999</v>
      </c>
      <c r="N10" s="26">
        <f>J10+L10</f>
        <v>5090004.4876799993</v>
      </c>
      <c r="O10" s="21">
        <f>O8*3</f>
        <v>2757782.9375999998</v>
      </c>
      <c r="P10" s="21">
        <f>(P8-D8-D9)*3+(D8+D9)</f>
        <v>3778512.0511999996</v>
      </c>
      <c r="Q10" s="21">
        <f>(Q8-D8-D9)*3+(D8+D9)</f>
        <v>2883778.1375999996</v>
      </c>
      <c r="R10" s="27">
        <f>SUM(O10:P10)</f>
        <v>6536294.9887999995</v>
      </c>
      <c r="S10" s="27">
        <f>O10+Q10</f>
        <v>5641561.0751999989</v>
      </c>
      <c r="T10" s="22">
        <f>T8*3</f>
        <v>3860896.1126399999</v>
      </c>
      <c r="U10" s="22">
        <f>(U8-D8-D9)*3+(D8+D9)</f>
        <v>3778512.0511999996</v>
      </c>
      <c r="V10" s="22">
        <f>(V8-D8-D9)*3+(D8+D9)</f>
        <v>2883778.1375999996</v>
      </c>
      <c r="W10" s="28">
        <f>SUM(T10:U10)</f>
        <v>7639408.1638399996</v>
      </c>
      <c r="X10" s="28">
        <f>T10+V10</f>
        <v>6744674.25024</v>
      </c>
      <c r="Y10" s="23">
        <f>Y8*3</f>
        <v>4964009.2876800001</v>
      </c>
      <c r="Z10" s="23">
        <f>(Z8-D8-D9)*3+(D8+D9)</f>
        <v>3778512.0511999996</v>
      </c>
      <c r="AA10" s="23">
        <f>(AA8-D8-D9)*3+(D8+D9)</f>
        <v>2883778.1375999996</v>
      </c>
      <c r="AB10" s="29">
        <f>SUM(Y10:Z10)</f>
        <v>8742521.3388799988</v>
      </c>
      <c r="AC10" s="29">
        <f>Y10+AA10</f>
        <v>7847787.4252799992</v>
      </c>
      <c r="AD10" s="24">
        <f>AD8*3</f>
        <v>5515565.8751999997</v>
      </c>
      <c r="AE10" s="24">
        <f>(AE8-D8-D9)*3+(D8+D9)</f>
        <v>3778512.0511999996</v>
      </c>
      <c r="AF10" s="24">
        <f>(AF8-D8-D9)*3+(D8+D9)</f>
        <v>2883778.1375999996</v>
      </c>
      <c r="AG10" s="30">
        <f>SUM(AD10:AE10)</f>
        <v>9294077.9263999984</v>
      </c>
      <c r="AH10" s="30">
        <f>AD10+AF10</f>
        <v>8399344.0127999987</v>
      </c>
    </row>
    <row r="11" spans="2:35" ht="15" thickBot="1">
      <c r="B11" s="41" t="s">
        <v>15</v>
      </c>
      <c r="C11" s="41">
        <v>0</v>
      </c>
      <c r="D11" s="42">
        <f>D4*C11/100</f>
        <v>0</v>
      </c>
      <c r="E11" s="5"/>
      <c r="F11" s="6"/>
      <c r="G11" s="25" t="s">
        <v>6</v>
      </c>
      <c r="H11" s="19"/>
      <c r="I11" s="19"/>
      <c r="J11" s="20">
        <f>J8*4</f>
        <v>2941635.13344</v>
      </c>
      <c r="K11" s="20">
        <f>(K8-D8-D9)*4+(D8+D9)</f>
        <v>4906757.0687999995</v>
      </c>
      <c r="L11" s="20">
        <f>(L8-D8-D9)*4+(D8+D9)</f>
        <v>3713778.5173333329</v>
      </c>
      <c r="M11" s="26">
        <f>SUM(J11:K11)</f>
        <v>7848392.2022399995</v>
      </c>
      <c r="N11" s="26">
        <f>J11+L11</f>
        <v>6655413.6507733334</v>
      </c>
      <c r="O11" s="21">
        <f>O8*4</f>
        <v>3677043.9167999998</v>
      </c>
      <c r="P11" s="21">
        <f>(P8-D8-D9)*4+(D8+D9)</f>
        <v>4906757.0687999995</v>
      </c>
      <c r="Q11" s="21">
        <f>(Q8-D8-D9)*4+(D8+D9)</f>
        <v>3713778.5173333329</v>
      </c>
      <c r="R11" s="27">
        <f>SUM(O11:P11)</f>
        <v>8583800.9855999984</v>
      </c>
      <c r="S11" s="27">
        <f>O11+Q11</f>
        <v>7390822.4341333322</v>
      </c>
      <c r="T11" s="22">
        <f>T8*4</f>
        <v>5147861.4835200002</v>
      </c>
      <c r="U11" s="22">
        <f>(U8-D8-D9)*4+(D8+D9)</f>
        <v>4906757.0687999995</v>
      </c>
      <c r="V11" s="22">
        <f>(V8-D8-D9)*4+(D8+D9)</f>
        <v>3713778.5173333329</v>
      </c>
      <c r="W11" s="28">
        <f>SUM(T11:U11)</f>
        <v>10054618.55232</v>
      </c>
      <c r="X11" s="28">
        <f>T11+V11</f>
        <v>8861640.0008533336</v>
      </c>
      <c r="Y11" s="23">
        <f>Y8*4</f>
        <v>6618679.0502399998</v>
      </c>
      <c r="Z11" s="23">
        <f>(Z8-D8-D9)*4+(D8+D9)</f>
        <v>4906757.0687999995</v>
      </c>
      <c r="AA11" s="23">
        <f>(AA8-D8-D9)*4+(D8+D9)</f>
        <v>3713778.5173333329</v>
      </c>
      <c r="AB11" s="29">
        <f>SUM(Y11:Z11)</f>
        <v>11525436.119039999</v>
      </c>
      <c r="AC11" s="29">
        <f>Y11+AA11</f>
        <v>10332457.567573333</v>
      </c>
      <c r="AD11" s="24">
        <f>AD8*4</f>
        <v>7354087.8335999995</v>
      </c>
      <c r="AE11" s="24">
        <f>(AE8-D8-D9)*4+(D8+D9)</f>
        <v>4906757.0687999995</v>
      </c>
      <c r="AF11" s="24">
        <f>(AF8-D8-D9)*4+(D8+D9)</f>
        <v>3713778.5173333329</v>
      </c>
      <c r="AG11" s="30">
        <f>SUM(AD11:AE11)</f>
        <v>12260844.902399998</v>
      </c>
      <c r="AH11" s="30">
        <f>AD11+AF11</f>
        <v>11067866.350933332</v>
      </c>
    </row>
    <row r="12" spans="2:35" ht="15" thickBot="1">
      <c r="B12" s="41" t="s">
        <v>16</v>
      </c>
      <c r="C12" s="41">
        <v>0.59</v>
      </c>
      <c r="D12" s="42">
        <f>D4*C12/100</f>
        <v>19823.2448</v>
      </c>
      <c r="E12" s="5"/>
      <c r="F12" s="5"/>
      <c r="G12" s="25" t="s">
        <v>7</v>
      </c>
      <c r="H12" s="19"/>
      <c r="I12" s="19"/>
      <c r="J12" s="20">
        <f>J8*5</f>
        <v>3677043.9167999998</v>
      </c>
      <c r="K12" s="20">
        <f>(K8-D8-D9)*5+(D8+D9)</f>
        <v>6035002.0863999994</v>
      </c>
      <c r="L12" s="20">
        <f>(L8-D8-D9)*5+(D8+D9)</f>
        <v>4543778.8970666667</v>
      </c>
      <c r="M12" s="26">
        <f>SUM(J12:K12)</f>
        <v>9712046.0031999983</v>
      </c>
      <c r="N12" s="26">
        <f>J12+L12</f>
        <v>8220822.8138666665</v>
      </c>
      <c r="O12" s="21">
        <f>O8*5</f>
        <v>4596304.8959999997</v>
      </c>
      <c r="P12" s="21">
        <f>(P8-D8-D9)*5+(D8+D9)</f>
        <v>6035002.0863999994</v>
      </c>
      <c r="Q12" s="21">
        <f>(Q8-D8-D9)*5+(D8+D9)</f>
        <v>4543778.8970666667</v>
      </c>
      <c r="R12" s="27">
        <f>SUM(O12:P12)</f>
        <v>10631306.9824</v>
      </c>
      <c r="S12" s="27">
        <f>O12+Q12</f>
        <v>9140083.7930666655</v>
      </c>
      <c r="T12" s="22">
        <f>T8*5</f>
        <v>6434826.8544000005</v>
      </c>
      <c r="U12" s="22">
        <f>(U8-D8-D9)*5+(D8+D9)</f>
        <v>6035002.0863999994</v>
      </c>
      <c r="V12" s="22">
        <f>(V8-D8-D9)*5+(D8+D9)</f>
        <v>4543778.8970666667</v>
      </c>
      <c r="W12" s="28">
        <f>SUM(T12:U12)</f>
        <v>12469828.9408</v>
      </c>
      <c r="X12" s="28">
        <f>T12+V12</f>
        <v>10978605.751466667</v>
      </c>
      <c r="Y12" s="23">
        <f>Y8*5</f>
        <v>8273348.8127999995</v>
      </c>
      <c r="Z12" s="23">
        <f>(Z8-D8-D9)*5+(D8+D9)</f>
        <v>6035002.0863999994</v>
      </c>
      <c r="AA12" s="23">
        <f>(AA8-D8-D9)*5+(D8+D9)</f>
        <v>4543778.8970666667</v>
      </c>
      <c r="AB12" s="29">
        <f>SUM(Y12:Z12)</f>
        <v>14308350.8992</v>
      </c>
      <c r="AC12" s="29">
        <f>Y12+AA12</f>
        <v>12817127.709866665</v>
      </c>
      <c r="AD12" s="24">
        <f>AD8*5</f>
        <v>9192609.7919999994</v>
      </c>
      <c r="AE12" s="24">
        <f>(AE8-D8-D9)*5+(D8+D9)</f>
        <v>6035002.0863999994</v>
      </c>
      <c r="AF12" s="24">
        <f>(AF8-D8-D9)*5+(D8+D9)</f>
        <v>4543778.8970666667</v>
      </c>
      <c r="AG12" s="30">
        <f>SUM(AD12:AE12)</f>
        <v>15227611.878399998</v>
      </c>
      <c r="AH12" s="30">
        <f>AD12+AF12</f>
        <v>13736388.689066667</v>
      </c>
    </row>
    <row r="13" spans="2:35" ht="15" thickBot="1">
      <c r="B13" s="43" t="s">
        <v>17</v>
      </c>
      <c r="C13" s="43">
        <v>0.26</v>
      </c>
      <c r="D13" s="44">
        <f>D4*C13/100</f>
        <v>8735.6671999999999</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1.85</v>
      </c>
      <c r="D14" s="42">
        <f>D4*C14/100</f>
        <v>62157.632000000005</v>
      </c>
      <c r="E14" s="8"/>
      <c r="F14" s="9"/>
    </row>
    <row r="15" spans="2:35" ht="15.75" thickBot="1">
      <c r="B15" s="43" t="s">
        <v>19</v>
      </c>
      <c r="C15" s="43">
        <v>36.64</v>
      </c>
      <c r="D15" s="44">
        <f>D4*C15/100</f>
        <v>1231057.1007999999</v>
      </c>
      <c r="E15" s="8"/>
      <c r="F15" s="9"/>
      <c r="G15" t="s">
        <v>67</v>
      </c>
      <c r="M15" s="32"/>
      <c r="N15" s="32"/>
      <c r="O15" s="32"/>
    </row>
    <row r="16" spans="2:35" ht="15.75" thickBot="1">
      <c r="B16" s="43" t="s">
        <v>20</v>
      </c>
      <c r="C16" s="43">
        <v>1.84</v>
      </c>
      <c r="D16" s="44">
        <f>D4*C16/100</f>
        <v>61821.644800000002</v>
      </c>
      <c r="E16" s="8"/>
      <c r="F16" s="9"/>
      <c r="G16" t="s">
        <v>71</v>
      </c>
    </row>
    <row r="17" spans="2:32" ht="15.75" thickBot="1">
      <c r="B17" s="45" t="s">
        <v>21</v>
      </c>
      <c r="C17" s="45">
        <v>0.35</v>
      </c>
      <c r="D17" s="46">
        <f>D4*C17/100</f>
        <v>11759.552</v>
      </c>
      <c r="E17" s="8"/>
      <c r="F17" s="9"/>
      <c r="G17" t="s">
        <v>84</v>
      </c>
    </row>
    <row r="18" spans="2:32" ht="15.75" thickBot="1">
      <c r="B18" s="45" t="s">
        <v>60</v>
      </c>
      <c r="C18" s="45">
        <v>0.01</v>
      </c>
      <c r="D18" s="46">
        <f>D4*C18/100</f>
        <v>335.98720000000003</v>
      </c>
      <c r="E18" s="8"/>
      <c r="F18" s="9"/>
      <c r="G18" s="31" t="s">
        <v>68</v>
      </c>
      <c r="H18" s="31"/>
      <c r="I18" s="31"/>
      <c r="J18" s="31"/>
      <c r="AA18" s="37"/>
      <c r="AB18" s="37"/>
      <c r="AC18" s="37"/>
      <c r="AD18" s="37"/>
      <c r="AE18" s="37"/>
      <c r="AF18" s="37"/>
    </row>
    <row r="19" spans="2:32" ht="15.75" thickBot="1">
      <c r="B19" s="45" t="s">
        <v>23</v>
      </c>
      <c r="C19" s="45">
        <v>2.38</v>
      </c>
      <c r="D19" s="46">
        <f>D4*C19/100</f>
        <v>79964.953599999993</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0.42</v>
      </c>
      <c r="D20" s="46">
        <f>D4*C20/100</f>
        <v>14111.4624</v>
      </c>
      <c r="E20" s="8"/>
      <c r="F20" s="9"/>
      <c r="G20" t="s">
        <v>47</v>
      </c>
      <c r="P20" s="37"/>
      <c r="Q20" s="37"/>
      <c r="R20" s="37"/>
      <c r="S20" s="37"/>
      <c r="T20" s="37"/>
      <c r="U20" s="37"/>
      <c r="V20" s="37"/>
      <c r="W20" s="37"/>
      <c r="X20" s="37"/>
      <c r="Y20" s="37"/>
      <c r="Z20" s="37"/>
    </row>
    <row r="21" spans="2:32" ht="15.75" thickBot="1">
      <c r="B21" s="45" t="s">
        <v>25</v>
      </c>
      <c r="C21" s="45">
        <v>13.54</v>
      </c>
      <c r="D21" s="46">
        <f>D4*C21/100</f>
        <v>454926.66879999993</v>
      </c>
      <c r="E21" s="8"/>
      <c r="F21" s="9"/>
      <c r="G21" t="s">
        <v>70</v>
      </c>
    </row>
    <row r="22" spans="2:32" ht="15" thickBot="1">
      <c r="B22" s="45" t="s">
        <v>26</v>
      </c>
      <c r="C22" s="45">
        <v>9</v>
      </c>
      <c r="D22" s="46">
        <f>D4*C22/100</f>
        <v>302388.47999999998</v>
      </c>
      <c r="E22" s="8"/>
      <c r="F22" s="9"/>
    </row>
    <row r="23" spans="2:32" ht="15" thickBot="1">
      <c r="B23" s="41" t="s">
        <v>27</v>
      </c>
      <c r="C23" s="47">
        <v>0.54</v>
      </c>
      <c r="D23" s="42">
        <f>D4*C23/100</f>
        <v>18143.308800000003</v>
      </c>
      <c r="E23" s="8"/>
      <c r="F23" s="9"/>
    </row>
    <row r="24" spans="2:32" ht="15" thickBot="1">
      <c r="B24" s="43" t="s">
        <v>28</v>
      </c>
      <c r="C24" s="43">
        <v>15.81</v>
      </c>
      <c r="D24" s="44">
        <f>D4*C24/100</f>
        <v>531195.76320000004</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0.08</v>
      </c>
      <c r="D27" s="46">
        <f>D4*C27/100</f>
        <v>2687.8976000000002</v>
      </c>
      <c r="E27" s="8"/>
      <c r="F27" s="9"/>
    </row>
    <row r="28" spans="2:32" ht="15" thickBot="1">
      <c r="B28" s="45" t="s">
        <v>32</v>
      </c>
      <c r="C28" s="45">
        <v>0.85</v>
      </c>
      <c r="D28" s="46">
        <f>D4*C28/100</f>
        <v>28558.911999999997</v>
      </c>
      <c r="E28" s="81"/>
      <c r="F28" s="82"/>
      <c r="G28" s="36"/>
      <c r="H28" s="36"/>
      <c r="I28" s="36"/>
    </row>
    <row r="29" spans="2:32" ht="15" thickBot="1">
      <c r="B29" s="41" t="s">
        <v>33</v>
      </c>
      <c r="C29" s="47">
        <v>0.36</v>
      </c>
      <c r="D29" s="124">
        <f>D4*C29/100</f>
        <v>12095.539199999999</v>
      </c>
      <c r="E29" s="81"/>
      <c r="F29" s="83"/>
      <c r="G29" s="36"/>
      <c r="H29" s="36"/>
      <c r="I29" s="36"/>
    </row>
    <row r="30" spans="2:32" ht="15" thickBot="1">
      <c r="B30" s="41" t="s">
        <v>34</v>
      </c>
      <c r="C30" s="47">
        <v>3.61</v>
      </c>
      <c r="D30" s="42">
        <f>D4*C30/100</f>
        <v>121291.3792</v>
      </c>
      <c r="E30" s="81"/>
      <c r="F30" s="84"/>
      <c r="G30" s="36"/>
      <c r="H30" s="36"/>
      <c r="I30" s="36"/>
    </row>
    <row r="31" spans="2:32" ht="15" thickBot="1">
      <c r="B31" s="43" t="s">
        <v>35</v>
      </c>
      <c r="C31" s="43">
        <v>0.17</v>
      </c>
      <c r="D31" s="44">
        <f>D4*C31/100</f>
        <v>5711.7824000000001</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100.02000000000001</v>
      </c>
      <c r="D33" s="48">
        <f t="shared" si="0"/>
        <v>3360543.9743999992</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1838521.9583999999</v>
      </c>
      <c r="E36" s="85"/>
      <c r="F36" s="36"/>
      <c r="G36" s="36"/>
      <c r="H36" s="36"/>
      <c r="I36" s="36"/>
    </row>
    <row r="37" spans="2:9" ht="15" thickBot="1">
      <c r="B37" s="41" t="s">
        <v>40</v>
      </c>
      <c r="C37" s="41"/>
      <c r="D37" s="42">
        <f>D8+D9+D10+D11+D12+D14+D17+D18+D19+D20+D21+D22+D23+D25+D26+D27+D28+D29+D30</f>
        <v>1522022.0160000001</v>
      </c>
      <c r="E37" s="85"/>
      <c r="F37" s="36"/>
      <c r="G37" s="36"/>
      <c r="H37" s="36"/>
      <c r="I37" s="36"/>
    </row>
    <row r="38" spans="2:9" ht="15.75" thickBot="1">
      <c r="B38" s="41" t="s">
        <v>8</v>
      </c>
      <c r="C38" s="41"/>
      <c r="D38" s="48">
        <f>SUM(D36:D37)</f>
        <v>3360543.9743999997</v>
      </c>
      <c r="E38" s="86"/>
      <c r="F38" s="36"/>
      <c r="G38" s="36"/>
      <c r="H38" s="36"/>
      <c r="I38" s="36"/>
    </row>
    <row r="39" spans="2:9" ht="15.75" thickBot="1">
      <c r="B39" s="41"/>
      <c r="C39" s="60"/>
      <c r="D39" s="48"/>
      <c r="E39" s="86"/>
      <c r="F39" s="36"/>
      <c r="G39" s="36"/>
      <c r="H39" s="36"/>
      <c r="I39" s="36"/>
    </row>
    <row r="40" spans="2:9" ht="15.75" thickBot="1">
      <c r="B40" s="41"/>
      <c r="C40" s="60"/>
      <c r="D40" s="48"/>
      <c r="E40" s="86"/>
      <c r="F40" s="36"/>
      <c r="G40" s="36"/>
      <c r="H40" s="36"/>
      <c r="I40" s="36"/>
    </row>
    <row r="41" spans="2:9" ht="15.75" thickBot="1">
      <c r="B41" s="41"/>
      <c r="C41" s="77" t="s">
        <v>64</v>
      </c>
      <c r="D41" s="48" t="s">
        <v>65</v>
      </c>
      <c r="E41" s="86"/>
      <c r="F41" s="87"/>
      <c r="G41" s="36"/>
      <c r="H41" s="36"/>
      <c r="I41" s="36"/>
    </row>
    <row r="42" spans="2:9" ht="29.25" thickBot="1">
      <c r="B42" s="58" t="s">
        <v>59</v>
      </c>
      <c r="C42" s="133">
        <f>D42/D33*100</f>
        <v>54.709058188362334</v>
      </c>
      <c r="D42" s="49">
        <f>D13+D15+D16+D24+D31</f>
        <v>1838521.9583999999</v>
      </c>
      <c r="E42" s="86"/>
      <c r="F42" s="88"/>
      <c r="G42" s="36"/>
      <c r="H42" s="89"/>
      <c r="I42" s="36"/>
    </row>
    <row r="43" spans="2:9" ht="15.75" thickBot="1">
      <c r="B43" s="59" t="s">
        <v>61</v>
      </c>
      <c r="C43" s="134">
        <f>D43/D33*100</f>
        <v>26.624675064987009</v>
      </c>
      <c r="D43" s="132">
        <f>D17+D18+D19+D20+D21+D22+D25+D26+D27+D28</f>
        <v>894733.91359999997</v>
      </c>
      <c r="E43" s="86"/>
      <c r="F43" s="88"/>
      <c r="G43" s="36"/>
      <c r="H43" s="89"/>
      <c r="I43" s="36"/>
    </row>
    <row r="44" spans="2:9" ht="15.75" thickBot="1">
      <c r="B44" s="52" t="s">
        <v>62</v>
      </c>
      <c r="C44" s="135">
        <f>D44/D33*100</f>
        <v>18.666266746650674</v>
      </c>
      <c r="D44" s="54">
        <f>D12+D14+D23+D29+D30+D8+D9+D10+D11</f>
        <v>627288.10240000009</v>
      </c>
      <c r="E44" s="86"/>
      <c r="F44" s="88"/>
      <c r="G44" s="36"/>
      <c r="H44" s="89"/>
      <c r="I44" s="36"/>
    </row>
    <row r="45" spans="2:9" ht="15.75" thickTop="1">
      <c r="C45">
        <f t="shared" ref="C45:D45" si="1">SUM(C42:C44)</f>
        <v>100.00000000000003</v>
      </c>
      <c r="D45" s="10">
        <f t="shared" si="1"/>
        <v>3360543.9744000002</v>
      </c>
      <c r="E45" s="86"/>
      <c r="F45" s="88"/>
      <c r="G45" s="36"/>
      <c r="H45" s="89"/>
      <c r="I45" s="36"/>
    </row>
    <row r="46" spans="2:9" ht="15">
      <c r="D46" s="10"/>
      <c r="E46" s="10"/>
    </row>
    <row r="47" spans="2:9" ht="15">
      <c r="F47" s="10">
        <f>E45/D45*100</f>
        <v>0</v>
      </c>
    </row>
  </sheetData>
  <pageMargins left="0.7" right="0.7" top="0.78740157499999996" bottom="0.78740157499999996"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86"/>
  <sheetViews>
    <sheetView topLeftCell="A13" workbookViewId="0">
      <selection activeCell="N9" sqref="N9"/>
    </sheetView>
  </sheetViews>
  <sheetFormatPr defaultRowHeight="14.25"/>
  <cols>
    <col min="2" max="2" width="39.25" customWidth="1"/>
    <col min="3" max="3" width="8.125" customWidth="1"/>
    <col min="4" max="4" width="14" customWidth="1"/>
  </cols>
  <sheetData>
    <row r="2" spans="2:35">
      <c r="B2" t="s">
        <v>175</v>
      </c>
    </row>
    <row r="3" spans="2:35" ht="15.75" thickBot="1">
      <c r="B3" s="31" t="s">
        <v>10</v>
      </c>
      <c r="C3" s="4"/>
    </row>
    <row r="4" spans="2:35" ht="16.5" thickTop="1" thickBot="1">
      <c r="B4" s="38" t="s">
        <v>9</v>
      </c>
      <c r="C4" s="39">
        <v>1</v>
      </c>
      <c r="D4" s="40">
        <v>7106777</v>
      </c>
      <c r="E4" s="10"/>
      <c r="F4" s="6"/>
    </row>
    <row r="5" spans="2:35" ht="15" thickBot="1">
      <c r="B5" s="41" t="s">
        <v>12</v>
      </c>
      <c r="C5" s="41"/>
      <c r="D5" s="42"/>
      <c r="E5" s="5"/>
      <c r="F5" s="6"/>
      <c r="G5" t="s">
        <v>176</v>
      </c>
    </row>
    <row r="6" spans="2:35"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5"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5" ht="15" thickBot="1">
      <c r="B8" s="73" t="s">
        <v>11</v>
      </c>
      <c r="C8" s="73">
        <v>4.3899999999999997</v>
      </c>
      <c r="D8" s="75">
        <f>D4*C8/100</f>
        <v>311987.51029999997</v>
      </c>
      <c r="E8" s="5"/>
      <c r="F8" s="6"/>
      <c r="G8" s="18"/>
      <c r="H8" s="19">
        <f>D36</f>
        <v>4429654.1041000001</v>
      </c>
      <c r="I8" s="19">
        <f>H8/5</f>
        <v>885930.82082000002</v>
      </c>
      <c r="J8" s="20">
        <f>I8*2</f>
        <v>1771861.64164</v>
      </c>
      <c r="K8" s="20">
        <f>D37</f>
        <v>2677833.5735999993</v>
      </c>
      <c r="L8" s="20">
        <f>(D43/1.5)+D44</f>
        <v>2078258.4873666666</v>
      </c>
      <c r="M8" s="26">
        <f>SUM(J8:K8)</f>
        <v>4449695.2152399998</v>
      </c>
      <c r="N8" s="26">
        <f>J8+L8</f>
        <v>3850120.1290066666</v>
      </c>
      <c r="O8" s="21">
        <f>I8*2.5</f>
        <v>2214827.0520500001</v>
      </c>
      <c r="P8" s="21">
        <f>D37</f>
        <v>2677833.5735999993</v>
      </c>
      <c r="Q8" s="21">
        <f>(D43/1.5)+D44</f>
        <v>2078258.4873666666</v>
      </c>
      <c r="R8" s="27">
        <f>SUM(O8:P8)</f>
        <v>4892660.6256499998</v>
      </c>
      <c r="S8" s="27">
        <f>O8+Q8</f>
        <v>4293085.5394166671</v>
      </c>
      <c r="T8" s="22">
        <f>I8*3.5</f>
        <v>3100757.8728700001</v>
      </c>
      <c r="U8" s="22">
        <f>D37</f>
        <v>2677833.5735999993</v>
      </c>
      <c r="V8" s="22">
        <f>(D43/1.5)+D44</f>
        <v>2078258.4873666666</v>
      </c>
      <c r="W8" s="28">
        <f>SUM(T8:U8)</f>
        <v>5778591.4464699998</v>
      </c>
      <c r="X8" s="28">
        <f>T8+V8</f>
        <v>5179016.3602366671</v>
      </c>
      <c r="Y8" s="23">
        <f>I8*4.5</f>
        <v>3986688.6936900001</v>
      </c>
      <c r="Z8" s="23">
        <f>D37</f>
        <v>2677833.5735999993</v>
      </c>
      <c r="AA8" s="23">
        <f>(D43/1.5)+D44</f>
        <v>2078258.4873666666</v>
      </c>
      <c r="AB8" s="29">
        <f>SUM(Y8:Z8)</f>
        <v>6664522.2672899999</v>
      </c>
      <c r="AC8" s="29">
        <f>Y8+AA8</f>
        <v>6064947.1810566671</v>
      </c>
      <c r="AD8" s="24">
        <f>I8*5</f>
        <v>4429654.1041000001</v>
      </c>
      <c r="AE8" s="24">
        <f>D37</f>
        <v>2677833.5735999993</v>
      </c>
      <c r="AF8" s="24">
        <f>(D43/1.5)+D44</f>
        <v>2078258.4873666666</v>
      </c>
      <c r="AG8" s="57">
        <f>SUM(AD8:AE8)</f>
        <v>7107487.6776999999</v>
      </c>
      <c r="AH8" s="30">
        <f>AD8+AF8</f>
        <v>6507912.5914666671</v>
      </c>
      <c r="AI8">
        <f>AH8/AG8*100-100</f>
        <v>-8.4358230843582191</v>
      </c>
    </row>
    <row r="9" spans="2:35" ht="15" thickBot="1">
      <c r="B9" s="73" t="s">
        <v>13</v>
      </c>
      <c r="C9" s="73">
        <v>0.05</v>
      </c>
      <c r="D9" s="75">
        <f>D4*C9/100</f>
        <v>3553.3885000000005</v>
      </c>
      <c r="E9" s="5"/>
      <c r="F9" s="6"/>
      <c r="G9" s="25" t="s">
        <v>4</v>
      </c>
      <c r="H9" s="19"/>
      <c r="I9" s="19"/>
      <c r="J9" s="20">
        <f>J8*2</f>
        <v>3543723.2832800001</v>
      </c>
      <c r="K9" s="20">
        <f>(K8-D8-D9)*2+(D8+D9)</f>
        <v>5040126.248399999</v>
      </c>
      <c r="L9" s="20">
        <f>(L8-D8-D9)*2+(D8+D9)</f>
        <v>3840976.0759333335</v>
      </c>
      <c r="M9" s="26">
        <f>SUM(J9:K9)</f>
        <v>8583849.5316799991</v>
      </c>
      <c r="N9" s="26">
        <f>J9+L9</f>
        <v>7384699.3592133336</v>
      </c>
      <c r="O9" s="21">
        <f>O8*2</f>
        <v>4429654.1041000001</v>
      </c>
      <c r="P9" s="21">
        <f>(P8-D8-D9)*2+(D8+D9)</f>
        <v>5040126.248399999</v>
      </c>
      <c r="Q9" s="21">
        <f>(Q8-D8-D9)*2+(D8+D9)</f>
        <v>3840976.0759333335</v>
      </c>
      <c r="R9" s="27">
        <f>SUM(O9:P9)</f>
        <v>9469780.3524999991</v>
      </c>
      <c r="S9" s="27">
        <f>O9+Q9</f>
        <v>8270630.1800333336</v>
      </c>
      <c r="T9" s="22">
        <f>T8*2</f>
        <v>6201515.7457400002</v>
      </c>
      <c r="U9" s="22">
        <f>(U8-D8-D9)*2+(D8+D9)</f>
        <v>5040126.248399999</v>
      </c>
      <c r="V9" s="22">
        <f>(V8-D8-D9)*2+(D8+D9)</f>
        <v>3840976.0759333335</v>
      </c>
      <c r="W9" s="28">
        <f>SUM(T9:U9)</f>
        <v>11241641.994139999</v>
      </c>
      <c r="X9" s="28">
        <f>T9+V9</f>
        <v>10042491.821673334</v>
      </c>
      <c r="Y9" s="23">
        <f>Y8*2</f>
        <v>7973377.3873800002</v>
      </c>
      <c r="Z9" s="23">
        <f>(Z8-D8-D9)*2+(D8+D9)</f>
        <v>5040126.248399999</v>
      </c>
      <c r="AA9" s="23">
        <f>(AA8-D8-D9)*2+(D8+D9)</f>
        <v>3840976.0759333335</v>
      </c>
      <c r="AB9" s="29">
        <f>SUM(Y9:Z9)</f>
        <v>13013503.635779999</v>
      </c>
      <c r="AC9" s="29">
        <f>Y9+AA9</f>
        <v>11814353.463313334</v>
      </c>
      <c r="AD9" s="24">
        <f>AD8*2</f>
        <v>8859308.2082000002</v>
      </c>
      <c r="AE9" s="24">
        <f>(AE8-D8-D9)*2+(D8+D9)</f>
        <v>5040126.248399999</v>
      </c>
      <c r="AF9" s="24">
        <f>(AF8-D8-D9)*2+(D8+D9)</f>
        <v>3840976.0759333335</v>
      </c>
      <c r="AG9" s="30">
        <f>SUM(AD9:AE9)</f>
        <v>13899434.456599999</v>
      </c>
      <c r="AH9" s="30">
        <f>AD9+AF9</f>
        <v>12700284.284133334</v>
      </c>
    </row>
    <row r="10" spans="2:35" ht="15" thickBot="1">
      <c r="B10" s="41" t="s">
        <v>14</v>
      </c>
      <c r="C10" s="41">
        <v>0</v>
      </c>
      <c r="D10" s="42">
        <f>D4*C10/100</f>
        <v>0</v>
      </c>
      <c r="E10" s="5"/>
      <c r="F10" s="6"/>
      <c r="G10" s="25" t="s">
        <v>5</v>
      </c>
      <c r="H10" s="19"/>
      <c r="I10" s="19"/>
      <c r="J10" s="20">
        <f>J8*3</f>
        <v>5315584.9249200001</v>
      </c>
      <c r="K10" s="20">
        <f>(K8-D8-D9)*3+(D8+D9)</f>
        <v>7402418.9231999991</v>
      </c>
      <c r="L10" s="20">
        <f>(L8-D8-D9)*3+(D8+D9)</f>
        <v>5603693.6645</v>
      </c>
      <c r="M10" s="26">
        <f>SUM(J10:K10)</f>
        <v>12718003.84812</v>
      </c>
      <c r="N10" s="26">
        <f>J10+L10</f>
        <v>10919278.58942</v>
      </c>
      <c r="O10" s="21">
        <f>O8*3</f>
        <v>6644481.1561500002</v>
      </c>
      <c r="P10" s="21">
        <f>(P8-D8-D9)*3+(D8+D9)</f>
        <v>7402418.9231999991</v>
      </c>
      <c r="Q10" s="21">
        <f>(Q8-D8-D9)*3+(D8+D9)</f>
        <v>5603693.6645</v>
      </c>
      <c r="R10" s="27">
        <f>SUM(O10:P10)</f>
        <v>14046900.079349998</v>
      </c>
      <c r="S10" s="27">
        <f>O10+Q10</f>
        <v>12248174.82065</v>
      </c>
      <c r="T10" s="22">
        <f>T8*3</f>
        <v>9302273.6186100002</v>
      </c>
      <c r="U10" s="22">
        <f>(U8-D8-D9)*3+(D8+D9)</f>
        <v>7402418.9231999991</v>
      </c>
      <c r="V10" s="22">
        <f>(V8-D8-D9)*3+(D8+D9)</f>
        <v>5603693.6645</v>
      </c>
      <c r="W10" s="28">
        <f>SUM(T10:U10)</f>
        <v>16704692.541809998</v>
      </c>
      <c r="X10" s="28">
        <f>T10+V10</f>
        <v>14905967.28311</v>
      </c>
      <c r="Y10" s="23">
        <f>Y8*3</f>
        <v>11960066.08107</v>
      </c>
      <c r="Z10" s="23">
        <f>(Z8-D8-D9)*3+(D8+D9)</f>
        <v>7402418.9231999991</v>
      </c>
      <c r="AA10" s="23">
        <f>(AA8-D8-D9)*3+(D8+D9)</f>
        <v>5603693.6645</v>
      </c>
      <c r="AB10" s="29">
        <f>SUM(Y10:Z10)</f>
        <v>19362485.004269999</v>
      </c>
      <c r="AC10" s="29">
        <f>Y10+AA10</f>
        <v>17563759.74557</v>
      </c>
      <c r="AD10" s="24">
        <f>AD8*3</f>
        <v>13288962.3123</v>
      </c>
      <c r="AE10" s="24">
        <f>(AE8-D8-D9)*3+(D8+D9)</f>
        <v>7402418.9231999991</v>
      </c>
      <c r="AF10" s="24">
        <f>(AF8-D8-D9)*3+(D8+D9)</f>
        <v>5603693.6645</v>
      </c>
      <c r="AG10" s="30">
        <f>SUM(AD10:AE10)</f>
        <v>20691381.2355</v>
      </c>
      <c r="AH10" s="30">
        <f>AD10+AF10</f>
        <v>18892655.976800002</v>
      </c>
    </row>
    <row r="11" spans="2:35" ht="15" thickBot="1">
      <c r="B11" s="41" t="s">
        <v>15</v>
      </c>
      <c r="C11" s="41">
        <v>0</v>
      </c>
      <c r="D11" s="42">
        <f>D4*C11/100</f>
        <v>0</v>
      </c>
      <c r="E11" s="5"/>
      <c r="F11" s="6"/>
      <c r="G11" s="25" t="s">
        <v>6</v>
      </c>
      <c r="H11" s="19"/>
      <c r="I11" s="19"/>
      <c r="J11" s="20">
        <f>J8*4</f>
        <v>7087446.5665600002</v>
      </c>
      <c r="K11" s="20">
        <f>(K8-D8-D9)*4+(D8+D9)</f>
        <v>9764711.5979999993</v>
      </c>
      <c r="L11" s="20">
        <f>(L8-D8-D9)*4+(D8+D9)</f>
        <v>7366411.2530666664</v>
      </c>
      <c r="M11" s="26">
        <f>SUM(J11:K11)</f>
        <v>16852158.164559998</v>
      </c>
      <c r="N11" s="26">
        <f>J11+L11</f>
        <v>14453857.819626667</v>
      </c>
      <c r="O11" s="21">
        <f>O8*4</f>
        <v>8859308.2082000002</v>
      </c>
      <c r="P11" s="21">
        <f>(P8-D8-D9)*4+(D8+D9)</f>
        <v>9764711.5979999993</v>
      </c>
      <c r="Q11" s="21">
        <f>(Q8-D8-D9)*4+(D8+D9)</f>
        <v>7366411.2530666664</v>
      </c>
      <c r="R11" s="27">
        <f>SUM(O11:P11)</f>
        <v>18624019.806199998</v>
      </c>
      <c r="S11" s="27">
        <f>O11+Q11</f>
        <v>16225719.461266667</v>
      </c>
      <c r="T11" s="22">
        <f>T8*4</f>
        <v>12403031.49148</v>
      </c>
      <c r="U11" s="22">
        <f>(U8-D8-D9)*4+(D8+D9)</f>
        <v>9764711.5979999993</v>
      </c>
      <c r="V11" s="22">
        <f>(V8-D8-D9)*4+(D8+D9)</f>
        <v>7366411.2530666664</v>
      </c>
      <c r="W11" s="28">
        <f>SUM(T11:U11)</f>
        <v>22167743.089479998</v>
      </c>
      <c r="X11" s="28">
        <f>T11+V11</f>
        <v>19769442.744546667</v>
      </c>
      <c r="Y11" s="23">
        <f>Y8*4</f>
        <v>15946754.77476</v>
      </c>
      <c r="Z11" s="23">
        <f>(Z8-D8-D9)*4+(D8+D9)</f>
        <v>9764711.5979999993</v>
      </c>
      <c r="AA11" s="23">
        <f>(AA8-D8-D9)*4+(D8+D9)</f>
        <v>7366411.2530666664</v>
      </c>
      <c r="AB11" s="29">
        <f>SUM(Y11:Z11)</f>
        <v>25711466.372759998</v>
      </c>
      <c r="AC11" s="29">
        <f>Y11+AA11</f>
        <v>23313166.027826667</v>
      </c>
      <c r="AD11" s="24">
        <f>AD8*4</f>
        <v>17718616.4164</v>
      </c>
      <c r="AE11" s="24">
        <f>(AE8-D8-D9)*4+(D8+D9)</f>
        <v>9764711.5979999993</v>
      </c>
      <c r="AF11" s="24">
        <f>(AF8-D8-D9)*4+(D8+D9)</f>
        <v>7366411.2530666664</v>
      </c>
      <c r="AG11" s="30">
        <f>SUM(AD11:AE11)</f>
        <v>27483328.014399998</v>
      </c>
      <c r="AH11" s="30">
        <f>AD11+AF11</f>
        <v>25085027.669466667</v>
      </c>
    </row>
    <row r="12" spans="2:35" ht="15" thickBot="1">
      <c r="B12" s="41" t="s">
        <v>16</v>
      </c>
      <c r="C12" s="41">
        <v>0.33</v>
      </c>
      <c r="D12" s="42">
        <f>D4*C12/100</f>
        <v>23452.364100000003</v>
      </c>
      <c r="E12" s="5"/>
      <c r="F12" s="5"/>
      <c r="G12" s="25" t="s">
        <v>7</v>
      </c>
      <c r="H12" s="19"/>
      <c r="I12" s="19"/>
      <c r="J12" s="20">
        <f>J8*5</f>
        <v>8859308.2082000002</v>
      </c>
      <c r="K12" s="20">
        <f>(K8-D8-D9)*5+(D8+D9)</f>
        <v>12127004.272799999</v>
      </c>
      <c r="L12" s="20">
        <f>(L8-D8-D9)*5+(D8+D9)</f>
        <v>9129128.8416333348</v>
      </c>
      <c r="M12" s="26">
        <f>SUM(J12:K12)</f>
        <v>20986312.480999999</v>
      </c>
      <c r="N12" s="26">
        <f>J12+L12</f>
        <v>17988437.049833335</v>
      </c>
      <c r="O12" s="21">
        <f>O8*5</f>
        <v>11074135.26025</v>
      </c>
      <c r="P12" s="21">
        <f>(P8-D8-D9)*5+(D8+D9)</f>
        <v>12127004.272799999</v>
      </c>
      <c r="Q12" s="21">
        <f>(Q8-D8-D9)*5+(D8+D9)</f>
        <v>9129128.8416333348</v>
      </c>
      <c r="R12" s="27">
        <f>SUM(O12:P12)</f>
        <v>23201139.533050001</v>
      </c>
      <c r="S12" s="27">
        <f>O12+Q12</f>
        <v>20203264.101883337</v>
      </c>
      <c r="T12" s="22">
        <f>T8*5</f>
        <v>15503789.36435</v>
      </c>
      <c r="U12" s="22">
        <f>(U8-D8-D9)*5+(D8+D9)</f>
        <v>12127004.272799999</v>
      </c>
      <c r="V12" s="22">
        <f>(V8-D8-D9)*5+(D8+D9)</f>
        <v>9129128.8416333348</v>
      </c>
      <c r="W12" s="28">
        <f>SUM(T12:U12)</f>
        <v>27630793.637149997</v>
      </c>
      <c r="X12" s="28">
        <f>T12+V12</f>
        <v>24632918.205983333</v>
      </c>
      <c r="Y12" s="23">
        <f>Y8*5</f>
        <v>19933443.468450002</v>
      </c>
      <c r="Z12" s="23">
        <f>(Z8-D8-D9)*5+(D8+D9)</f>
        <v>12127004.272799999</v>
      </c>
      <c r="AA12" s="23">
        <f>(AA8-D8-D9)*5+(D8+D9)</f>
        <v>9129128.8416333348</v>
      </c>
      <c r="AB12" s="29">
        <f>SUM(Y12:Z12)</f>
        <v>32060447.741250001</v>
      </c>
      <c r="AC12" s="29">
        <f>Y12+AA12</f>
        <v>29062572.310083337</v>
      </c>
      <c r="AD12" s="24">
        <f>AD8*5</f>
        <v>22148270.520500001</v>
      </c>
      <c r="AE12" s="24">
        <f>(AE8-D8-D9)*5+(D8+D9)</f>
        <v>12127004.272799999</v>
      </c>
      <c r="AF12" s="24">
        <f>(AF8-D8-D9)*5+(D8+D9)</f>
        <v>9129128.8416333348</v>
      </c>
      <c r="AG12" s="30">
        <f>SUM(AD12:AE12)</f>
        <v>34275274.793300003</v>
      </c>
      <c r="AH12" s="30">
        <f>AD12+AF12</f>
        <v>31277399.362133335</v>
      </c>
    </row>
    <row r="13" spans="2:35" ht="15" thickBot="1">
      <c r="B13" s="43" t="s">
        <v>17</v>
      </c>
      <c r="C13" s="43">
        <v>0.24</v>
      </c>
      <c r="D13" s="44">
        <f>D4*C13/100</f>
        <v>17056.264800000001</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5" ht="15" thickBot="1">
      <c r="B14" s="41" t="s">
        <v>18</v>
      </c>
      <c r="C14" s="41">
        <v>3.22</v>
      </c>
      <c r="D14" s="42">
        <f>D4*C14/100</f>
        <v>228838.2194</v>
      </c>
      <c r="E14" s="8"/>
      <c r="F14" s="9"/>
    </row>
    <row r="15" spans="2:35" ht="15.75" thickBot="1">
      <c r="B15" s="43" t="s">
        <v>19</v>
      </c>
      <c r="C15" s="43">
        <v>35.840000000000003</v>
      </c>
      <c r="D15" s="44">
        <f>D4*C15/100</f>
        <v>2547068.8768000002</v>
      </c>
      <c r="E15" s="8"/>
      <c r="F15" s="9"/>
      <c r="G15" t="s">
        <v>67</v>
      </c>
      <c r="M15" s="32"/>
      <c r="N15" s="32"/>
      <c r="O15" s="32"/>
    </row>
    <row r="16" spans="2:35" ht="15.75" thickBot="1">
      <c r="B16" s="43" t="s">
        <v>20</v>
      </c>
      <c r="C16" s="43">
        <v>0.98</v>
      </c>
      <c r="D16" s="44">
        <f>D4*C16/100</f>
        <v>69646.414600000004</v>
      </c>
      <c r="E16" s="8"/>
      <c r="F16" s="9"/>
      <c r="G16" t="s">
        <v>71</v>
      </c>
    </row>
    <row r="17" spans="2:32" ht="15.75" thickBot="1">
      <c r="B17" s="45" t="s">
        <v>21</v>
      </c>
      <c r="C17" s="45">
        <v>1.4</v>
      </c>
      <c r="D17" s="46">
        <f>D4*C17/100</f>
        <v>99494.877999999982</v>
      </c>
      <c r="E17" s="8"/>
      <c r="F17" s="9"/>
      <c r="G17" t="s">
        <v>84</v>
      </c>
    </row>
    <row r="18" spans="2:32" ht="15.75" thickBot="1">
      <c r="B18" s="45" t="s">
        <v>60</v>
      </c>
      <c r="C18" s="45">
        <v>0.02</v>
      </c>
      <c r="D18" s="46">
        <f>D4*C18/100</f>
        <v>1421.3554000000001</v>
      </c>
      <c r="E18" s="8"/>
      <c r="F18" s="9"/>
      <c r="G18" s="31" t="s">
        <v>68</v>
      </c>
      <c r="H18" s="31"/>
      <c r="I18" s="31"/>
      <c r="J18" s="31"/>
      <c r="AA18" s="37"/>
      <c r="AB18" s="37"/>
      <c r="AC18" s="37"/>
      <c r="AD18" s="37"/>
      <c r="AE18" s="37"/>
      <c r="AF18" s="37"/>
    </row>
    <row r="19" spans="2:32" ht="15.75" thickBot="1">
      <c r="B19" s="45" t="s">
        <v>23</v>
      </c>
      <c r="C19" s="45">
        <v>3.41</v>
      </c>
      <c r="D19" s="46">
        <f>D4*C19/100</f>
        <v>242341.09570000001</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45">
        <v>0.42</v>
      </c>
      <c r="D20" s="46">
        <f>D4*C20/100</f>
        <v>29848.463399999997</v>
      </c>
      <c r="E20" s="8"/>
      <c r="F20" s="9"/>
      <c r="G20" t="s">
        <v>47</v>
      </c>
      <c r="P20" s="37"/>
      <c r="Q20" s="37"/>
      <c r="R20" s="37"/>
      <c r="S20" s="37"/>
      <c r="T20" s="37"/>
      <c r="U20" s="37"/>
      <c r="V20" s="37"/>
      <c r="W20" s="37"/>
      <c r="X20" s="37"/>
      <c r="Y20" s="37"/>
      <c r="Z20" s="37"/>
    </row>
    <row r="21" spans="2:32" ht="15.75" thickBot="1">
      <c r="B21" s="45" t="s">
        <v>25</v>
      </c>
      <c r="C21" s="45">
        <v>4.6100000000000003</v>
      </c>
      <c r="D21" s="46">
        <f>D4*C21/100</f>
        <v>327622.41970000003</v>
      </c>
      <c r="E21" s="8"/>
      <c r="F21" s="9"/>
      <c r="G21" t="s">
        <v>70</v>
      </c>
    </row>
    <row r="22" spans="2:32" ht="15" thickBot="1">
      <c r="B22" s="45" t="s">
        <v>26</v>
      </c>
      <c r="C22" s="45">
        <v>12.97</v>
      </c>
      <c r="D22" s="46">
        <f>D4*C22/100</f>
        <v>921748.97690000001</v>
      </c>
      <c r="E22" s="8"/>
      <c r="F22" s="9"/>
    </row>
    <row r="23" spans="2:32" ht="15" thickBot="1">
      <c r="B23" s="41" t="s">
        <v>27</v>
      </c>
      <c r="C23" s="47">
        <v>1.34</v>
      </c>
      <c r="D23" s="42">
        <f>D4*C23/100</f>
        <v>95230.811799999996</v>
      </c>
      <c r="E23" s="8"/>
      <c r="F23" s="9"/>
    </row>
    <row r="24" spans="2:32" ht="15" thickBot="1">
      <c r="B24" s="43" t="s">
        <v>28</v>
      </c>
      <c r="C24" s="43">
        <v>24.62</v>
      </c>
      <c r="D24" s="44">
        <f>D4*C24/100</f>
        <v>1749688.4974</v>
      </c>
      <c r="E24" s="8"/>
      <c r="F24" s="9"/>
    </row>
    <row r="25" spans="2:32" ht="15" thickBot="1">
      <c r="B25" s="45" t="s">
        <v>29</v>
      </c>
      <c r="C25" s="45">
        <v>0</v>
      </c>
      <c r="D25" s="46">
        <f>D4*C25/100</f>
        <v>0</v>
      </c>
      <c r="E25" s="8"/>
      <c r="F25" s="9"/>
    </row>
    <row r="26" spans="2:32" ht="15" thickBot="1">
      <c r="B26" s="45" t="s">
        <v>30</v>
      </c>
      <c r="C26" s="45">
        <v>0</v>
      </c>
      <c r="D26" s="46">
        <f>D4*C26/100</f>
        <v>0</v>
      </c>
      <c r="E26" s="8"/>
      <c r="F26" s="9"/>
    </row>
    <row r="27" spans="2:32" ht="15" thickBot="1">
      <c r="B27" s="45" t="s">
        <v>31</v>
      </c>
      <c r="C27" s="45">
        <v>0.7</v>
      </c>
      <c r="D27" s="46">
        <f>D4*C27/100</f>
        <v>49747.438999999991</v>
      </c>
      <c r="E27" s="8"/>
      <c r="F27" s="9"/>
    </row>
    <row r="28" spans="2:32" ht="15" thickBot="1">
      <c r="B28" s="45" t="s">
        <v>32</v>
      </c>
      <c r="C28" s="45">
        <v>1.78</v>
      </c>
      <c r="D28" s="46">
        <f>D4*C28/100</f>
        <v>126500.6306</v>
      </c>
      <c r="E28" s="81"/>
      <c r="F28" s="82"/>
      <c r="G28" s="36"/>
      <c r="H28" s="36"/>
      <c r="I28" s="36"/>
    </row>
    <row r="29" spans="2:32" ht="15" thickBot="1">
      <c r="B29" s="41" t="s">
        <v>33</v>
      </c>
      <c r="C29" s="47">
        <v>0.03</v>
      </c>
      <c r="D29" s="42">
        <f>D4*C29/100</f>
        <v>2132.0331000000001</v>
      </c>
      <c r="E29" s="81"/>
      <c r="F29" s="83"/>
      <c r="G29" s="36"/>
      <c r="H29" s="36"/>
      <c r="I29" s="36"/>
    </row>
    <row r="30" spans="2:32" ht="15" thickBot="1">
      <c r="B30" s="41" t="s">
        <v>34</v>
      </c>
      <c r="C30" s="47">
        <v>3.01</v>
      </c>
      <c r="D30" s="42">
        <f>D4*C30/100</f>
        <v>213913.9877</v>
      </c>
      <c r="E30" s="81"/>
      <c r="F30" s="84"/>
      <c r="G30" s="36"/>
      <c r="H30" s="36"/>
      <c r="I30" s="36"/>
    </row>
    <row r="31" spans="2:32" ht="15" thickBot="1">
      <c r="B31" s="43" t="s">
        <v>35</v>
      </c>
      <c r="C31" s="43">
        <v>0.65</v>
      </c>
      <c r="D31" s="44">
        <f>D4*C31/100</f>
        <v>46194.050499999998</v>
      </c>
      <c r="E31" s="81"/>
      <c r="F31" s="81"/>
      <c r="G31" s="36"/>
      <c r="H31" s="36"/>
      <c r="I31" s="36"/>
    </row>
    <row r="32" spans="2:32" ht="15" thickBot="1">
      <c r="B32" s="47"/>
      <c r="C32" s="41"/>
      <c r="D32" s="42"/>
      <c r="E32" s="85"/>
      <c r="F32" s="81"/>
      <c r="G32" s="36"/>
      <c r="H32" s="36"/>
      <c r="I32" s="36"/>
    </row>
    <row r="33" spans="2:9" ht="15.75" thickBot="1">
      <c r="B33" s="41" t="s">
        <v>8</v>
      </c>
      <c r="C33" s="41">
        <f t="shared" ref="C33:D33" si="0">SUM(C8:C32)</f>
        <v>100.01000000000003</v>
      </c>
      <c r="D33" s="48">
        <f t="shared" si="0"/>
        <v>7107487.677699999</v>
      </c>
      <c r="E33" s="86"/>
      <c r="F33" s="85"/>
      <c r="G33" s="36"/>
      <c r="H33" s="36"/>
      <c r="I33" s="36"/>
    </row>
    <row r="34" spans="2:9" ht="15" thickBot="1">
      <c r="B34" s="41"/>
      <c r="C34" s="41"/>
      <c r="D34" s="41"/>
      <c r="E34" s="36"/>
      <c r="F34" s="36"/>
      <c r="G34" s="36"/>
      <c r="H34" s="36"/>
      <c r="I34" s="36"/>
    </row>
    <row r="35" spans="2:9" ht="15" thickBot="1">
      <c r="B35" s="41" t="s">
        <v>38</v>
      </c>
      <c r="C35" s="41"/>
      <c r="D35" s="41"/>
      <c r="E35" s="36"/>
      <c r="F35" s="36"/>
      <c r="G35" s="36"/>
      <c r="H35" s="36"/>
      <c r="I35" s="36"/>
    </row>
    <row r="36" spans="2:9" ht="15" thickBot="1">
      <c r="B36" s="43" t="s">
        <v>39</v>
      </c>
      <c r="C36" s="43"/>
      <c r="D36" s="44">
        <f>D13+D15+D16+D24+D31</f>
        <v>4429654.1041000001</v>
      </c>
      <c r="E36" s="85"/>
      <c r="F36" s="36"/>
      <c r="G36" s="36"/>
      <c r="H36" s="36"/>
      <c r="I36" s="36"/>
    </row>
    <row r="37" spans="2:9" ht="15" thickBot="1">
      <c r="B37" s="41" t="s">
        <v>40</v>
      </c>
      <c r="C37" s="41"/>
      <c r="D37" s="42">
        <f>D8+D9+D10+D11+D12+D14+D17+D18+D19+D20+D21+D22+D23+D25+D26+D27+D28+D29+D30</f>
        <v>2677833.5735999993</v>
      </c>
      <c r="E37" s="85"/>
      <c r="F37" s="36"/>
      <c r="G37" s="36"/>
      <c r="H37" s="36"/>
      <c r="I37" s="36"/>
    </row>
    <row r="38" spans="2:9" ht="15.75" thickBot="1">
      <c r="B38" s="41" t="s">
        <v>8</v>
      </c>
      <c r="C38" s="41"/>
      <c r="D38" s="48">
        <f>SUM(D36:D37)</f>
        <v>7107487.6776999999</v>
      </c>
      <c r="E38" s="86"/>
      <c r="F38" s="36"/>
      <c r="G38" s="36"/>
      <c r="H38" s="36"/>
      <c r="I38" s="36"/>
    </row>
    <row r="39" spans="2:9" ht="15.75" thickBot="1">
      <c r="B39" s="41"/>
      <c r="C39" s="60"/>
      <c r="D39" s="48"/>
      <c r="E39" s="86"/>
      <c r="F39" s="36"/>
      <c r="G39" s="36"/>
      <c r="H39" s="36"/>
      <c r="I39" s="36"/>
    </row>
    <row r="40" spans="2:9" ht="15.75" thickBot="1">
      <c r="B40" s="41"/>
      <c r="C40" s="60"/>
      <c r="D40" s="48"/>
      <c r="E40" s="86"/>
      <c r="F40" s="36"/>
      <c r="G40" s="36"/>
      <c r="H40" s="36"/>
      <c r="I40" s="36"/>
    </row>
    <row r="41" spans="2:9" ht="15.75" thickBot="1">
      <c r="B41" s="41"/>
      <c r="C41" s="77" t="s">
        <v>64</v>
      </c>
      <c r="D41" s="48" t="s">
        <v>65</v>
      </c>
      <c r="E41" s="86"/>
      <c r="F41" s="87"/>
      <c r="G41" s="36"/>
      <c r="H41" s="36"/>
      <c r="I41" s="36"/>
    </row>
    <row r="42" spans="2:9" ht="29.25" thickBot="1">
      <c r="B42" s="58" t="s">
        <v>59</v>
      </c>
      <c r="C42" s="133">
        <f>D42/D33*100</f>
        <v>62.323767623237693</v>
      </c>
      <c r="D42" s="49">
        <f>D13+D15+D16+D24+D31</f>
        <v>4429654.1041000001</v>
      </c>
      <c r="E42" s="86"/>
      <c r="F42" s="88"/>
      <c r="G42" s="36"/>
      <c r="H42" s="89"/>
      <c r="I42" s="36"/>
    </row>
    <row r="43" spans="2:9" ht="15.75" thickBot="1">
      <c r="B43" s="59" t="s">
        <v>61</v>
      </c>
      <c r="C43" s="134">
        <f>D43/D33*100</f>
        <v>25.3074692530747</v>
      </c>
      <c r="D43" s="132">
        <f>D17+D18+D19+D20+D21+D22+D25+D26+D27+D28</f>
        <v>1798725.2587000001</v>
      </c>
      <c r="E43" s="86"/>
      <c r="F43" s="88"/>
      <c r="G43" s="36"/>
      <c r="H43" s="89"/>
      <c r="I43" s="36"/>
    </row>
    <row r="44" spans="2:9" ht="15.75" thickBot="1">
      <c r="B44" s="52" t="s">
        <v>62</v>
      </c>
      <c r="C44" s="135">
        <f>D44/D33*100</f>
        <v>12.368763123687634</v>
      </c>
      <c r="D44" s="54">
        <f>D12+D14+D23+D29+D30+D8+D9+D10+D11</f>
        <v>879108.3149</v>
      </c>
      <c r="E44" s="86"/>
      <c r="F44" s="88"/>
      <c r="G44" s="36"/>
      <c r="H44" s="89"/>
      <c r="I44" s="36"/>
    </row>
    <row r="45" spans="2:9" ht="15.75" thickTop="1">
      <c r="C45">
        <f t="shared" ref="C45:D45" si="1">SUM(C42:C44)</f>
        <v>100.00000000000001</v>
      </c>
      <c r="D45" s="10">
        <f t="shared" si="1"/>
        <v>7107487.6776999999</v>
      </c>
      <c r="E45" s="86"/>
      <c r="F45" s="88"/>
      <c r="G45" s="36"/>
      <c r="H45" s="89"/>
      <c r="I45" s="36"/>
    </row>
    <row r="46" spans="2:9" ht="15">
      <c r="D46" s="10"/>
      <c r="E46" s="10"/>
    </row>
    <row r="47" spans="2:9" ht="15">
      <c r="F47" s="10">
        <f>E45/D45*100</f>
        <v>0</v>
      </c>
    </row>
    <row r="54" spans="2:13">
      <c r="B54" s="36"/>
      <c r="C54" s="36"/>
      <c r="D54" s="36"/>
      <c r="E54" s="36"/>
      <c r="F54" s="36"/>
      <c r="G54" s="36"/>
      <c r="H54" s="36"/>
      <c r="I54" s="36"/>
      <c r="J54" s="36"/>
      <c r="K54" s="36"/>
      <c r="L54" s="36"/>
      <c r="M54" s="36"/>
    </row>
    <row r="55" spans="2:13">
      <c r="B55" s="36"/>
      <c r="C55" s="36"/>
      <c r="D55" s="36"/>
      <c r="E55" s="36"/>
      <c r="F55" s="36"/>
      <c r="G55" s="36"/>
      <c r="H55" s="36"/>
      <c r="I55" s="36"/>
      <c r="J55" s="36"/>
      <c r="K55" s="36"/>
      <c r="L55" s="36"/>
      <c r="M55" s="36"/>
    </row>
    <row r="56" spans="2:13" ht="15">
      <c r="B56" s="36"/>
      <c r="C56" s="36"/>
      <c r="D56" s="36"/>
      <c r="E56" s="128"/>
      <c r="F56" s="35"/>
      <c r="G56" s="35"/>
      <c r="H56" s="35"/>
      <c r="I56" s="35"/>
      <c r="J56" s="35"/>
      <c r="K56" s="35"/>
      <c r="L56" s="35"/>
      <c r="M56" s="36"/>
    </row>
    <row r="57" spans="2:13" ht="15">
      <c r="B57" s="36"/>
      <c r="C57" s="36"/>
      <c r="D57" s="36"/>
      <c r="E57" s="128"/>
      <c r="F57" s="35"/>
      <c r="G57" s="35"/>
      <c r="H57" s="35"/>
      <c r="I57" s="35"/>
      <c r="J57" s="35"/>
      <c r="K57" s="35"/>
      <c r="L57" s="35"/>
      <c r="M57" s="36"/>
    </row>
    <row r="58" spans="2:13" ht="15">
      <c r="B58" s="36"/>
      <c r="C58" s="36"/>
      <c r="D58" s="36"/>
      <c r="E58" s="128"/>
      <c r="F58" s="35"/>
      <c r="G58" s="35"/>
      <c r="H58" s="35"/>
      <c r="I58" s="35"/>
      <c r="J58" s="35"/>
      <c r="K58" s="35"/>
      <c r="L58" s="35"/>
      <c r="M58" s="36"/>
    </row>
    <row r="59" spans="2:13" ht="15">
      <c r="B59" s="36"/>
      <c r="C59" s="36"/>
      <c r="D59" s="36"/>
      <c r="E59" s="128"/>
      <c r="F59" s="35"/>
      <c r="G59" s="35"/>
      <c r="H59" s="35"/>
      <c r="I59" s="35"/>
      <c r="J59" s="35"/>
      <c r="K59" s="35"/>
      <c r="L59" s="35"/>
      <c r="M59" s="36"/>
    </row>
    <row r="60" spans="2:13" ht="15">
      <c r="B60" s="36"/>
      <c r="C60" s="36"/>
      <c r="D60" s="36"/>
      <c r="E60" s="128"/>
      <c r="F60" s="35"/>
      <c r="G60" s="35"/>
      <c r="H60" s="35"/>
      <c r="I60" s="35"/>
      <c r="J60" s="35"/>
      <c r="K60" s="35"/>
      <c r="L60" s="35"/>
      <c r="M60" s="36"/>
    </row>
    <row r="61" spans="2:13">
      <c r="B61" s="36"/>
      <c r="C61" s="36"/>
      <c r="D61" s="36"/>
      <c r="E61" s="36"/>
      <c r="F61" s="36"/>
      <c r="G61" s="36"/>
      <c r="H61" s="36"/>
      <c r="I61" s="36"/>
      <c r="J61" s="36"/>
      <c r="K61" s="36"/>
      <c r="L61" s="36"/>
      <c r="M61" s="36"/>
    </row>
    <row r="62" spans="2:13">
      <c r="B62" s="36"/>
      <c r="C62" s="36"/>
      <c r="D62" s="36"/>
      <c r="E62" s="36"/>
      <c r="F62" s="36"/>
      <c r="G62" s="36"/>
      <c r="H62" s="36"/>
      <c r="I62" s="36"/>
      <c r="J62" s="36"/>
      <c r="K62" s="36"/>
      <c r="L62" s="36"/>
      <c r="M62" s="36"/>
    </row>
    <row r="63" spans="2:13" ht="15">
      <c r="B63" s="36"/>
      <c r="C63" s="36"/>
      <c r="D63" s="36"/>
      <c r="E63" s="128"/>
      <c r="F63" s="35"/>
      <c r="G63" s="35"/>
      <c r="H63" s="35"/>
      <c r="I63" s="35"/>
      <c r="J63" s="35"/>
      <c r="K63" s="35"/>
      <c r="L63" s="35"/>
      <c r="M63" s="36"/>
    </row>
    <row r="64" spans="2:13" ht="15">
      <c r="B64" s="36"/>
      <c r="C64" s="36"/>
      <c r="D64" s="36"/>
      <c r="E64" s="128"/>
      <c r="F64" s="35"/>
      <c r="G64" s="35"/>
      <c r="H64" s="35"/>
      <c r="I64" s="35"/>
      <c r="J64" s="35"/>
      <c r="K64" s="35"/>
      <c r="L64" s="35"/>
      <c r="M64" s="36"/>
    </row>
    <row r="65" spans="2:13" ht="15">
      <c r="B65" s="36"/>
      <c r="C65" s="36"/>
      <c r="D65" s="36"/>
      <c r="E65" s="128"/>
      <c r="F65" s="35"/>
      <c r="G65" s="35"/>
      <c r="H65" s="35"/>
      <c r="I65" s="35"/>
      <c r="J65" s="35"/>
      <c r="K65" s="35"/>
      <c r="L65" s="35"/>
      <c r="M65" s="36"/>
    </row>
    <row r="66" spans="2:13" ht="15">
      <c r="B66" s="36"/>
      <c r="C66" s="36"/>
      <c r="D66" s="36"/>
      <c r="E66" s="128"/>
      <c r="F66" s="35"/>
      <c r="G66" s="35"/>
      <c r="H66" s="35"/>
      <c r="I66" s="35"/>
      <c r="J66" s="35"/>
      <c r="K66" s="35"/>
      <c r="L66" s="35"/>
      <c r="M66" s="36"/>
    </row>
    <row r="67" spans="2:13" ht="15">
      <c r="B67" s="36"/>
      <c r="C67" s="36"/>
      <c r="D67" s="36"/>
      <c r="E67" s="128"/>
      <c r="F67" s="35"/>
      <c r="G67" s="35"/>
      <c r="H67" s="35"/>
      <c r="I67" s="35"/>
      <c r="J67" s="35"/>
      <c r="K67" s="35"/>
      <c r="L67" s="35"/>
      <c r="M67" s="36"/>
    </row>
    <row r="68" spans="2:13">
      <c r="B68" s="36"/>
      <c r="C68" s="36"/>
      <c r="D68" s="36"/>
      <c r="E68" s="36"/>
      <c r="F68" s="36"/>
      <c r="G68" s="36"/>
      <c r="H68" s="36"/>
      <c r="I68" s="36"/>
      <c r="J68" s="36"/>
      <c r="K68" s="36"/>
      <c r="L68" s="36"/>
      <c r="M68" s="36"/>
    </row>
    <row r="69" spans="2:13" ht="15">
      <c r="B69" s="36"/>
      <c r="C69" s="36"/>
      <c r="D69" s="36"/>
      <c r="E69" s="128"/>
      <c r="F69" s="35"/>
      <c r="G69" s="35"/>
      <c r="H69" s="35"/>
      <c r="I69" s="35"/>
      <c r="J69" s="35"/>
      <c r="K69" s="35"/>
      <c r="L69" s="35"/>
      <c r="M69" s="36"/>
    </row>
    <row r="70" spans="2:13" ht="15">
      <c r="B70" s="36"/>
      <c r="C70" s="36"/>
      <c r="D70" s="36"/>
      <c r="E70" s="128"/>
      <c r="F70" s="35"/>
      <c r="G70" s="35"/>
      <c r="H70" s="35"/>
      <c r="I70" s="35"/>
      <c r="J70" s="35"/>
      <c r="K70" s="35"/>
      <c r="L70" s="35"/>
      <c r="M70" s="36"/>
    </row>
    <row r="71" spans="2:13" ht="15">
      <c r="B71" s="36"/>
      <c r="C71" s="36"/>
      <c r="D71" s="36"/>
      <c r="E71" s="128"/>
      <c r="F71" s="35"/>
      <c r="G71" s="35"/>
      <c r="H71" s="35"/>
      <c r="I71" s="35"/>
      <c r="J71" s="35"/>
      <c r="K71" s="35"/>
      <c r="L71" s="35"/>
      <c r="M71" s="36"/>
    </row>
    <row r="72" spans="2:13" ht="15">
      <c r="B72" s="36"/>
      <c r="C72" s="36"/>
      <c r="D72" s="36"/>
      <c r="E72" s="128"/>
      <c r="F72" s="35"/>
      <c r="G72" s="35"/>
      <c r="H72" s="35"/>
      <c r="I72" s="35"/>
      <c r="J72" s="35"/>
      <c r="K72" s="35"/>
      <c r="L72" s="35"/>
      <c r="M72" s="36"/>
    </row>
    <row r="73" spans="2:13" ht="15">
      <c r="B73" s="36"/>
      <c r="C73" s="36"/>
      <c r="D73" s="36"/>
      <c r="E73" s="128"/>
      <c r="F73" s="35"/>
      <c r="G73" s="35"/>
      <c r="H73" s="35"/>
      <c r="I73" s="35"/>
      <c r="J73" s="35"/>
      <c r="K73" s="35"/>
      <c r="L73" s="35"/>
      <c r="M73" s="36"/>
    </row>
    <row r="74" spans="2:13">
      <c r="B74" s="36"/>
      <c r="C74" s="36"/>
      <c r="D74" s="36"/>
      <c r="E74" s="36"/>
      <c r="F74" s="36"/>
      <c r="G74" s="36"/>
      <c r="H74" s="36"/>
      <c r="I74" s="36"/>
      <c r="J74" s="36"/>
      <c r="K74" s="36"/>
      <c r="L74" s="36"/>
      <c r="M74" s="36"/>
    </row>
    <row r="75" spans="2:13">
      <c r="B75" s="36"/>
      <c r="C75" s="36"/>
      <c r="D75" s="36"/>
      <c r="E75" s="36"/>
      <c r="F75" s="36"/>
      <c r="G75" s="36"/>
      <c r="H75" s="36"/>
      <c r="I75" s="36"/>
      <c r="J75" s="36"/>
      <c r="K75" s="36"/>
      <c r="L75" s="36"/>
      <c r="M75" s="36"/>
    </row>
    <row r="76" spans="2:13">
      <c r="B76" s="36"/>
      <c r="C76" s="36"/>
      <c r="D76" s="36"/>
      <c r="E76" s="36"/>
      <c r="F76" s="36"/>
      <c r="G76" s="36"/>
      <c r="H76" s="36"/>
      <c r="I76" s="36"/>
      <c r="J76" s="36"/>
      <c r="K76" s="36"/>
      <c r="L76" s="36"/>
      <c r="M76" s="36"/>
    </row>
    <row r="77" spans="2:13">
      <c r="B77" s="36"/>
      <c r="C77" s="36"/>
      <c r="D77" s="36"/>
      <c r="E77" s="129"/>
      <c r="F77" s="90"/>
      <c r="G77" s="90"/>
      <c r="H77" s="90"/>
      <c r="I77" s="90"/>
      <c r="J77" s="90"/>
      <c r="K77" s="90"/>
      <c r="L77" s="90"/>
      <c r="M77" s="36"/>
    </row>
    <row r="78" spans="2:13">
      <c r="B78" s="36"/>
      <c r="C78" s="36"/>
      <c r="D78" s="36"/>
      <c r="E78" s="36"/>
      <c r="F78" s="35"/>
      <c r="G78" s="35"/>
      <c r="H78" s="35"/>
      <c r="I78" s="35"/>
      <c r="J78" s="35"/>
      <c r="K78" s="35"/>
      <c r="L78" s="35"/>
      <c r="M78" s="36"/>
    </row>
    <row r="79" spans="2:13" ht="15">
      <c r="B79" s="36"/>
      <c r="C79" s="36"/>
      <c r="D79" s="36"/>
      <c r="E79" s="128"/>
      <c r="F79" s="35"/>
      <c r="G79" s="35"/>
      <c r="H79" s="35"/>
      <c r="I79" s="35"/>
      <c r="J79" s="35"/>
      <c r="K79" s="35"/>
      <c r="L79" s="35"/>
      <c r="M79" s="36"/>
    </row>
    <row r="80" spans="2:13" ht="15">
      <c r="B80" s="36"/>
      <c r="C80" s="36"/>
      <c r="D80" s="36"/>
      <c r="E80" s="128"/>
      <c r="F80" s="35"/>
      <c r="G80" s="35"/>
      <c r="H80" s="35"/>
      <c r="I80" s="35"/>
      <c r="J80" s="35"/>
      <c r="K80" s="35"/>
      <c r="L80" s="35"/>
      <c r="M80" s="36"/>
    </row>
    <row r="81" spans="2:13" ht="15">
      <c r="B81" s="36"/>
      <c r="C81" s="36"/>
      <c r="D81" s="36"/>
      <c r="E81" s="128"/>
      <c r="F81" s="35"/>
      <c r="G81" s="35"/>
      <c r="H81" s="35"/>
      <c r="I81" s="35"/>
      <c r="J81" s="35"/>
      <c r="K81" s="35"/>
      <c r="L81" s="35"/>
      <c r="M81" s="36"/>
    </row>
    <row r="82" spans="2:13" ht="15">
      <c r="B82" s="36"/>
      <c r="C82" s="36"/>
      <c r="D82" s="36"/>
      <c r="E82" s="128"/>
      <c r="F82" s="35"/>
      <c r="G82" s="35"/>
      <c r="H82" s="35"/>
      <c r="I82" s="35"/>
      <c r="J82" s="35"/>
      <c r="K82" s="35"/>
      <c r="L82" s="35"/>
      <c r="M82" s="36"/>
    </row>
    <row r="83" spans="2:13" ht="15">
      <c r="B83" s="36"/>
      <c r="C83" s="36"/>
      <c r="D83" s="36"/>
      <c r="E83" s="128"/>
      <c r="F83" s="35"/>
      <c r="G83" s="35"/>
      <c r="H83" s="35"/>
      <c r="I83" s="35"/>
      <c r="J83" s="35"/>
      <c r="K83" s="35"/>
      <c r="L83" s="35"/>
      <c r="M83" s="36"/>
    </row>
    <row r="84" spans="2:13">
      <c r="B84" s="36"/>
      <c r="C84" s="36"/>
      <c r="D84" s="36"/>
      <c r="E84" s="36"/>
      <c r="F84" s="36"/>
      <c r="G84" s="36"/>
      <c r="H84" s="36"/>
      <c r="I84" s="36"/>
      <c r="J84" s="36"/>
      <c r="K84" s="36"/>
      <c r="L84" s="36"/>
      <c r="M84" s="36"/>
    </row>
    <row r="85" spans="2:13">
      <c r="B85" s="36"/>
      <c r="C85" s="36"/>
      <c r="D85" s="36"/>
      <c r="E85" s="36"/>
      <c r="F85" s="36"/>
      <c r="G85" s="36"/>
      <c r="H85" s="36"/>
      <c r="I85" s="36"/>
      <c r="J85" s="36"/>
      <c r="K85" s="36"/>
      <c r="L85" s="36"/>
      <c r="M85" s="36"/>
    </row>
    <row r="86" spans="2:13" ht="15">
      <c r="B86" s="36"/>
      <c r="C86" s="36"/>
      <c r="D86" s="36"/>
      <c r="E86" s="36"/>
      <c r="F86" s="36"/>
      <c r="G86" s="36"/>
      <c r="H86" s="36"/>
      <c r="I86" s="36"/>
      <c r="J86" s="90"/>
      <c r="K86" s="34"/>
      <c r="L86" s="36"/>
      <c r="M86" s="36"/>
    </row>
  </sheetData>
  <pageMargins left="0.7" right="0.7" top="0.78740157499999996" bottom="0.78740157499999996"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4"/>
  <sheetViews>
    <sheetView topLeftCell="A19" workbookViewId="0">
      <selection activeCell="N8" sqref="N8"/>
    </sheetView>
  </sheetViews>
  <sheetFormatPr defaultRowHeight="14.25"/>
  <cols>
    <col min="2" max="2" width="39.375" customWidth="1"/>
    <col min="3" max="3" width="8" customWidth="1"/>
    <col min="4" max="4" width="13.375" customWidth="1"/>
    <col min="11" max="12" width="8.625" customWidth="1"/>
    <col min="16" max="17" width="8.625" customWidth="1"/>
    <col min="21" max="22" width="8.625" customWidth="1"/>
    <col min="26" max="27" width="8.625" customWidth="1"/>
    <col min="31" max="32" width="8.625" customWidth="1"/>
  </cols>
  <sheetData>
    <row r="1" spans="2:34">
      <c r="B1" t="s">
        <v>89</v>
      </c>
    </row>
    <row r="2" spans="2:34" ht="15">
      <c r="B2" s="31" t="s">
        <v>10</v>
      </c>
      <c r="C2" s="4"/>
    </row>
    <row r="3" spans="2:34" ht="15.75" thickBot="1">
      <c r="B3" t="s">
        <v>9</v>
      </c>
      <c r="C3" s="7">
        <v>1</v>
      </c>
      <c r="D3" s="10">
        <v>7136204</v>
      </c>
      <c r="E3" s="10"/>
      <c r="F3" s="6"/>
    </row>
    <row r="4" spans="2:34" ht="15.75" thickTop="1" thickBot="1">
      <c r="B4" s="96" t="s">
        <v>12</v>
      </c>
      <c r="C4" s="96"/>
      <c r="D4" s="97"/>
      <c r="E4" s="5"/>
      <c r="F4" t="s">
        <v>181</v>
      </c>
    </row>
    <row r="5" spans="2:34" ht="73.5" thickTop="1" thickBot="1">
      <c r="B5" s="38"/>
      <c r="C5" s="38"/>
      <c r="D5" s="94"/>
      <c r="E5" s="5"/>
      <c r="F5" s="6"/>
      <c r="G5" s="12" t="s">
        <v>78</v>
      </c>
      <c r="H5" s="12" t="s">
        <v>43</v>
      </c>
      <c r="I5" s="12" t="s">
        <v>48</v>
      </c>
      <c r="J5" s="13" t="s">
        <v>74</v>
      </c>
      <c r="K5" s="13" t="s">
        <v>44</v>
      </c>
      <c r="L5" s="13" t="s">
        <v>75</v>
      </c>
      <c r="M5" s="13" t="s">
        <v>73</v>
      </c>
      <c r="N5" s="13" t="s">
        <v>76</v>
      </c>
      <c r="O5" s="14" t="s">
        <v>0</v>
      </c>
      <c r="P5" s="14" t="s">
        <v>44</v>
      </c>
      <c r="Q5" s="14" t="s">
        <v>72</v>
      </c>
      <c r="R5" s="14" t="s">
        <v>63</v>
      </c>
      <c r="S5" s="14" t="s">
        <v>76</v>
      </c>
      <c r="T5" s="15" t="s">
        <v>1</v>
      </c>
      <c r="U5" s="15" t="s">
        <v>45</v>
      </c>
      <c r="V5" s="15" t="s">
        <v>72</v>
      </c>
      <c r="W5" s="15" t="s">
        <v>63</v>
      </c>
      <c r="X5" s="15" t="s">
        <v>76</v>
      </c>
      <c r="Y5" s="16" t="s">
        <v>2</v>
      </c>
      <c r="Z5" s="16" t="s">
        <v>44</v>
      </c>
      <c r="AA5" s="16" t="s">
        <v>72</v>
      </c>
      <c r="AB5" s="16" t="s">
        <v>63</v>
      </c>
      <c r="AC5" s="16" t="s">
        <v>76</v>
      </c>
      <c r="AD5" s="17" t="s">
        <v>58</v>
      </c>
      <c r="AE5" s="17" t="s">
        <v>44</v>
      </c>
      <c r="AF5" s="17" t="s">
        <v>72</v>
      </c>
      <c r="AG5" s="17" t="s">
        <v>77</v>
      </c>
      <c r="AH5" s="17" t="s">
        <v>76</v>
      </c>
    </row>
    <row r="6" spans="2:34" ht="36.75" thickBot="1">
      <c r="B6" s="41"/>
      <c r="C6" s="41"/>
      <c r="D6" s="42"/>
      <c r="E6" s="5"/>
      <c r="F6" s="6"/>
      <c r="G6" s="12"/>
      <c r="H6" s="65"/>
      <c r="I6" s="65"/>
      <c r="J6" s="71" t="s">
        <v>82</v>
      </c>
      <c r="K6" s="70" t="s">
        <v>80</v>
      </c>
      <c r="L6" s="70" t="s">
        <v>81</v>
      </c>
      <c r="M6" s="72"/>
      <c r="N6" s="72"/>
      <c r="O6" s="71" t="s">
        <v>82</v>
      </c>
      <c r="P6" s="70" t="s">
        <v>80</v>
      </c>
      <c r="Q6" s="70" t="s">
        <v>81</v>
      </c>
      <c r="R6" s="66"/>
      <c r="S6" s="66"/>
      <c r="T6" s="71" t="s">
        <v>82</v>
      </c>
      <c r="U6" s="70" t="s">
        <v>80</v>
      </c>
      <c r="V6" s="70" t="s">
        <v>81</v>
      </c>
      <c r="W6" s="67"/>
      <c r="X6" s="67"/>
      <c r="Y6" s="71" t="s">
        <v>82</v>
      </c>
      <c r="Z6" s="70" t="s">
        <v>80</v>
      </c>
      <c r="AA6" s="70" t="s">
        <v>81</v>
      </c>
      <c r="AB6" s="68"/>
      <c r="AC6" s="68"/>
      <c r="AD6" s="71" t="s">
        <v>82</v>
      </c>
      <c r="AE6" s="70" t="s">
        <v>80</v>
      </c>
      <c r="AF6" s="70" t="s">
        <v>81</v>
      </c>
      <c r="AG6" s="69"/>
      <c r="AH6" s="69"/>
    </row>
    <row r="7" spans="2:34" ht="15" thickBot="1">
      <c r="B7" s="73" t="s">
        <v>11</v>
      </c>
      <c r="C7" s="95">
        <v>4.55</v>
      </c>
      <c r="D7" s="75">
        <f>D3*C7/100</f>
        <v>324697.28200000001</v>
      </c>
      <c r="E7" s="5"/>
      <c r="F7" s="6"/>
      <c r="G7" s="18"/>
      <c r="H7" s="19">
        <f>D35</f>
        <v>3521716.6740000001</v>
      </c>
      <c r="I7" s="19">
        <f>H7/5</f>
        <v>704343.33480000007</v>
      </c>
      <c r="J7" s="20">
        <f>I7*2</f>
        <v>1408686.6696000001</v>
      </c>
      <c r="K7" s="20">
        <f>D36</f>
        <v>3614487.3259999999</v>
      </c>
      <c r="L7" s="20">
        <f>(D42/1.5)+D43</f>
        <v>2667275.1817333335</v>
      </c>
      <c r="M7" s="26">
        <f>SUM(J7:K7)</f>
        <v>5023173.9956</v>
      </c>
      <c r="N7" s="26">
        <f>J7+L7</f>
        <v>4075961.8513333336</v>
      </c>
      <c r="O7" s="21">
        <f>I7*2.5</f>
        <v>1760858.3370000003</v>
      </c>
      <c r="P7" s="21">
        <f>D36</f>
        <v>3614487.3259999999</v>
      </c>
      <c r="Q7" s="21">
        <f>(D42/1.5)+D43</f>
        <v>2667275.1817333335</v>
      </c>
      <c r="R7" s="27">
        <f>SUM(O7:P7)</f>
        <v>5375345.6630000006</v>
      </c>
      <c r="S7" s="27">
        <f>O7+Q7</f>
        <v>4428133.5187333338</v>
      </c>
      <c r="T7" s="22">
        <f>I7*3.5</f>
        <v>2465201.6718000001</v>
      </c>
      <c r="U7" s="22">
        <f>D36</f>
        <v>3614487.3259999999</v>
      </c>
      <c r="V7" s="22">
        <f>(D42/1.5)+D43</f>
        <v>2667275.1817333335</v>
      </c>
      <c r="W7" s="28">
        <f>SUM(T7:U7)</f>
        <v>6079688.9978</v>
      </c>
      <c r="X7" s="28">
        <f>T7+V7</f>
        <v>5132476.8535333332</v>
      </c>
      <c r="Y7" s="23">
        <f>I7*4.5</f>
        <v>3169545.0066000004</v>
      </c>
      <c r="Z7" s="23">
        <f>D36</f>
        <v>3614487.3259999999</v>
      </c>
      <c r="AA7" s="23">
        <f>(D42/1.5)+D43</f>
        <v>2667275.1817333335</v>
      </c>
      <c r="AB7" s="29">
        <f>SUM(Y7:Z7)</f>
        <v>6784032.3326000003</v>
      </c>
      <c r="AC7" s="29">
        <f>Y7+AA7</f>
        <v>5836820.1883333344</v>
      </c>
      <c r="AD7" s="24">
        <f>I7*5</f>
        <v>3521716.6740000006</v>
      </c>
      <c r="AE7" s="24">
        <f>D36</f>
        <v>3614487.3259999999</v>
      </c>
      <c r="AF7" s="24">
        <f>(D42/1.5)+D43</f>
        <v>2667275.1817333335</v>
      </c>
      <c r="AG7" s="57">
        <f>SUM(AD7:AE7)</f>
        <v>7136204</v>
      </c>
      <c r="AH7" s="30">
        <f>AD7+AF7</f>
        <v>6188991.8557333341</v>
      </c>
    </row>
    <row r="8" spans="2:34" ht="15" thickBot="1">
      <c r="B8" s="73" t="s">
        <v>13</v>
      </c>
      <c r="C8" s="95">
        <v>0.04</v>
      </c>
      <c r="D8" s="75">
        <f>D3*C8/100</f>
        <v>2854.4816000000005</v>
      </c>
      <c r="E8" s="5"/>
      <c r="F8" s="6"/>
      <c r="G8" s="25" t="s">
        <v>4</v>
      </c>
      <c r="H8" s="19"/>
      <c r="I8" s="19"/>
      <c r="J8" s="20">
        <f>J7*2</f>
        <v>2817373.3392000003</v>
      </c>
      <c r="K8" s="20">
        <f>(K7-D7-D8)*2+(D7+D8)</f>
        <v>6901422.8883999996</v>
      </c>
      <c r="L8" s="20">
        <f>(L7-D7-D8)*2+(D7+D8)</f>
        <v>5006998.5998666668</v>
      </c>
      <c r="M8" s="26">
        <f>SUM(J8:K8)</f>
        <v>9718796.2276000008</v>
      </c>
      <c r="N8" s="26">
        <f>J8+L8</f>
        <v>7824371.9390666671</v>
      </c>
      <c r="O8" s="21">
        <f>O7*2</f>
        <v>3521716.6740000006</v>
      </c>
      <c r="P8" s="21">
        <f>(P7-D7-D8)*2+(D7+D8)</f>
        <v>6901422.8883999996</v>
      </c>
      <c r="Q8" s="21">
        <f>(Q7-D7-D8)*2+(D7+D8)</f>
        <v>5006998.5998666668</v>
      </c>
      <c r="R8" s="27">
        <f>SUM(O8:P8)</f>
        <v>10423139.5624</v>
      </c>
      <c r="S8" s="27">
        <f>O8+Q8</f>
        <v>8528715.2738666683</v>
      </c>
      <c r="T8" s="22">
        <f>T7*2</f>
        <v>4930403.3436000003</v>
      </c>
      <c r="U8" s="22">
        <f>(U7-D7-D8)*2+(D7+D8)</f>
        <v>6901422.8883999996</v>
      </c>
      <c r="V8" s="22">
        <f>(V7-D7-D8)*2+(D7+D8)</f>
        <v>5006998.5998666668</v>
      </c>
      <c r="W8" s="28">
        <f>SUM(T8:U8)</f>
        <v>11831826.232000001</v>
      </c>
      <c r="X8" s="28">
        <f>T8+V8</f>
        <v>9937401.9434666671</v>
      </c>
      <c r="Y8" s="23">
        <f>Y7*2</f>
        <v>6339090.0132000009</v>
      </c>
      <c r="Z8" s="23">
        <f>(Z7-D7-D8)*2+(D7+D8)</f>
        <v>6901422.8883999996</v>
      </c>
      <c r="AA8" s="23">
        <f>(AA7-D7-D8)*2+(D7+D8)</f>
        <v>5006998.5998666668</v>
      </c>
      <c r="AB8" s="29">
        <f>SUM(Y8:Z8)</f>
        <v>13240512.9016</v>
      </c>
      <c r="AC8" s="29">
        <f>Y8+AA8</f>
        <v>11346088.613066668</v>
      </c>
      <c r="AD8" s="24">
        <f>AD7*2</f>
        <v>7043433.3480000012</v>
      </c>
      <c r="AE8" s="24">
        <f>(AE7-D7-D8)*2+(D7+D8)</f>
        <v>6901422.8883999996</v>
      </c>
      <c r="AF8" s="24">
        <f>(AF7-D7-D8)*2+(D7+D8)</f>
        <v>5006998.5998666668</v>
      </c>
      <c r="AG8" s="30">
        <f>SUM(AD8:AE8)</f>
        <v>13944856.236400001</v>
      </c>
      <c r="AH8" s="30">
        <f>AD8+AF8</f>
        <v>12050431.947866667</v>
      </c>
    </row>
    <row r="9" spans="2:34" ht="15" thickBot="1">
      <c r="B9" s="41" t="s">
        <v>14</v>
      </c>
      <c r="C9" s="41">
        <v>0</v>
      </c>
      <c r="D9" s="42">
        <f>D3*C9/100</f>
        <v>0</v>
      </c>
      <c r="E9" s="5"/>
      <c r="F9" s="6"/>
      <c r="G9" s="25" t="s">
        <v>5</v>
      </c>
      <c r="H9" s="19"/>
      <c r="I9" s="19"/>
      <c r="J9" s="20">
        <f>J7*3</f>
        <v>4226060.0088</v>
      </c>
      <c r="K9" s="20">
        <f>(K7-D7-D8)*3+(D7+D8)</f>
        <v>10188358.450799998</v>
      </c>
      <c r="L9" s="20">
        <f>(L7-D7-D8)*3+(D7+D8)</f>
        <v>7346722.0180000002</v>
      </c>
      <c r="M9" s="26">
        <f>SUM(J9:K9)</f>
        <v>14414418.459599998</v>
      </c>
      <c r="N9" s="26">
        <f>J9+L9</f>
        <v>11572782.026799999</v>
      </c>
      <c r="O9" s="21">
        <f>O7*3</f>
        <v>5282575.0110000009</v>
      </c>
      <c r="P9" s="21">
        <f>(P7-D7-D8)*3+(D7+D8)</f>
        <v>10188358.450799998</v>
      </c>
      <c r="Q9" s="21">
        <f>(Q7-D7-D8)*3+(D7+D8)</f>
        <v>7346722.0180000002</v>
      </c>
      <c r="R9" s="27">
        <f>SUM(O9:P9)</f>
        <v>15470933.461799998</v>
      </c>
      <c r="S9" s="27">
        <f>O9+Q9</f>
        <v>12629297.029000001</v>
      </c>
      <c r="T9" s="22">
        <f>T7*3</f>
        <v>7395605.0153999999</v>
      </c>
      <c r="U9" s="22">
        <f>(U7-D7-D8)*3+(D7+D8)</f>
        <v>10188358.450799998</v>
      </c>
      <c r="V9" s="22">
        <f>(V7-D7-D8)*3+(D7+D8)</f>
        <v>7346722.0180000002</v>
      </c>
      <c r="W9" s="28">
        <f>SUM(T9:U9)</f>
        <v>17583963.466199998</v>
      </c>
      <c r="X9" s="28">
        <f>T9+V9</f>
        <v>14742327.033399999</v>
      </c>
      <c r="Y9" s="23">
        <f>Y7*3</f>
        <v>9508635.0198000018</v>
      </c>
      <c r="Z9" s="23">
        <f>(Z7-D7-D8)*3+(D7+D8)</f>
        <v>10188358.450799998</v>
      </c>
      <c r="AA9" s="23">
        <f>(AA7-D7-D8)*3+(D7+D8)</f>
        <v>7346722.0180000002</v>
      </c>
      <c r="AB9" s="29">
        <f>SUM(Y9:Z9)</f>
        <v>19696993.470600002</v>
      </c>
      <c r="AC9" s="29">
        <f>Y9+AA9</f>
        <v>16855357.037800003</v>
      </c>
      <c r="AD9" s="24">
        <f>AD7*3</f>
        <v>10565150.022000002</v>
      </c>
      <c r="AE9" s="24">
        <f>(AE7-D7-D8)*3+(D7+D8)</f>
        <v>10188358.450799998</v>
      </c>
      <c r="AF9" s="24">
        <f>(AF7-D7-D8)*3+(D7+D8)</f>
        <v>7346722.0180000002</v>
      </c>
      <c r="AG9" s="30">
        <f>SUM(AD9:AE9)</f>
        <v>20753508.472800002</v>
      </c>
      <c r="AH9" s="30">
        <f>AD9+AF9</f>
        <v>17911872.040000003</v>
      </c>
    </row>
    <row r="10" spans="2:34" ht="15" thickBot="1">
      <c r="B10" s="41" t="s">
        <v>15</v>
      </c>
      <c r="C10" s="41">
        <v>0</v>
      </c>
      <c r="D10" s="42">
        <f>D3*C10/100</f>
        <v>0</v>
      </c>
      <c r="E10" s="5"/>
      <c r="F10" s="6"/>
      <c r="G10" s="25" t="s">
        <v>6</v>
      </c>
      <c r="H10" s="19"/>
      <c r="I10" s="19"/>
      <c r="J10" s="20">
        <f>J7*4</f>
        <v>5634746.6784000006</v>
      </c>
      <c r="K10" s="20">
        <f>(K7-D7-D8)*4+(D7+D8)</f>
        <v>13475294.013199998</v>
      </c>
      <c r="L10" s="20">
        <f>(L7-D7-D8)*4+(D7+D8)</f>
        <v>9686445.4361333326</v>
      </c>
      <c r="M10" s="26">
        <f>SUM(J10:K10)</f>
        <v>19110040.691599999</v>
      </c>
      <c r="N10" s="26">
        <f>J10+L10</f>
        <v>15321192.114533333</v>
      </c>
      <c r="O10" s="21">
        <f>O7*4</f>
        <v>7043433.3480000012</v>
      </c>
      <c r="P10" s="21">
        <f>(P7-D7-D8)*4+(D7+D8)</f>
        <v>13475294.013199998</v>
      </c>
      <c r="Q10" s="21">
        <f>(Q7-D7-D8)*4+(D7+D8)</f>
        <v>9686445.4361333326</v>
      </c>
      <c r="R10" s="27">
        <f>SUM(O10:P10)</f>
        <v>20518727.361199997</v>
      </c>
      <c r="S10" s="27">
        <f>O10+Q10</f>
        <v>16729878.784133334</v>
      </c>
      <c r="T10" s="22">
        <f>T7*4</f>
        <v>9860806.6872000005</v>
      </c>
      <c r="U10" s="22">
        <f>(U7-D7-D8)*4+(D7+D8)</f>
        <v>13475294.013199998</v>
      </c>
      <c r="V10" s="22">
        <f>(V7-D7-D8)*4+(D7+D8)</f>
        <v>9686445.4361333326</v>
      </c>
      <c r="W10" s="28">
        <f>SUM(T10:U10)</f>
        <v>23336100.700399999</v>
      </c>
      <c r="X10" s="28">
        <f>T10+V10</f>
        <v>19547252.123333335</v>
      </c>
      <c r="Y10" s="23">
        <f>Y7*4</f>
        <v>12678180.026400002</v>
      </c>
      <c r="Z10" s="23">
        <f>(Z7-D7-D8)*4+(D7+D8)</f>
        <v>13475294.013199998</v>
      </c>
      <c r="AA10" s="23">
        <f>(AA7-D7-D8)*4+(D7+D8)</f>
        <v>9686445.4361333326</v>
      </c>
      <c r="AB10" s="29">
        <f>SUM(Y10:Z10)</f>
        <v>26153474.0396</v>
      </c>
      <c r="AC10" s="29">
        <f>Y10+AA10</f>
        <v>22364625.462533332</v>
      </c>
      <c r="AD10" s="24">
        <f>AD7*4</f>
        <v>14086866.696000002</v>
      </c>
      <c r="AE10" s="24">
        <f>(AE7-D7-D8)*4+(D7+D8)</f>
        <v>13475294.013199998</v>
      </c>
      <c r="AF10" s="24">
        <f>(AF7-D7-D8)*4+(D7+D8)</f>
        <v>9686445.4361333326</v>
      </c>
      <c r="AG10" s="30">
        <f>SUM(AD10:AE10)</f>
        <v>27562160.709200002</v>
      </c>
      <c r="AH10" s="30">
        <f>AD10+AF10</f>
        <v>23773312.132133335</v>
      </c>
    </row>
    <row r="11" spans="2:34" ht="15" thickBot="1">
      <c r="B11" s="41" t="s">
        <v>16</v>
      </c>
      <c r="C11" s="41">
        <v>0.2</v>
      </c>
      <c r="D11" s="42">
        <f>D3*C11/100</f>
        <v>14272.408000000001</v>
      </c>
      <c r="E11" s="5"/>
      <c r="F11" s="5"/>
      <c r="G11" s="25" t="s">
        <v>7</v>
      </c>
      <c r="H11" s="19"/>
      <c r="I11" s="19"/>
      <c r="J11" s="20">
        <f>J7*5</f>
        <v>7043433.3480000012</v>
      </c>
      <c r="K11" s="20">
        <f>(K7-D7-D8)*5+(D7+D8)</f>
        <v>16762229.575599998</v>
      </c>
      <c r="L11" s="20">
        <f>(L7-D7-D8)*5+(D7+D8)</f>
        <v>12026168.854266666</v>
      </c>
      <c r="M11" s="26">
        <f>SUM(J11:K11)</f>
        <v>23805662.923599999</v>
      </c>
      <c r="N11" s="26">
        <f>J11+L11</f>
        <v>19069602.202266667</v>
      </c>
      <c r="O11" s="21">
        <f>O7*5</f>
        <v>8804291.6850000024</v>
      </c>
      <c r="P11" s="21">
        <f>(P7-D7-D8)*5+(D7+D8)</f>
        <v>16762229.575599998</v>
      </c>
      <c r="Q11" s="21">
        <f>(Q7-D7-D8)*5+(D7+D8)</f>
        <v>12026168.854266666</v>
      </c>
      <c r="R11" s="27">
        <f>SUM(O11:P11)</f>
        <v>25566521.260600001</v>
      </c>
      <c r="S11" s="27">
        <f>O11+Q11</f>
        <v>20830460.539266668</v>
      </c>
      <c r="T11" s="22">
        <f>T7*5</f>
        <v>12326008.359000001</v>
      </c>
      <c r="U11" s="22">
        <f>(U7-D7-D8)*5+(D7+D8)</f>
        <v>16762229.575599998</v>
      </c>
      <c r="V11" s="22">
        <f>(V7-D7-D8)*5+(D7+D8)</f>
        <v>12026168.854266666</v>
      </c>
      <c r="W11" s="28">
        <f>SUM(T11:U11)</f>
        <v>29088237.934599999</v>
      </c>
      <c r="X11" s="28">
        <f>T11+V11</f>
        <v>24352177.213266667</v>
      </c>
      <c r="Y11" s="23">
        <f>Y7*5</f>
        <v>15847725.033000002</v>
      </c>
      <c r="Z11" s="23">
        <f>(Z7-D7-D8)*5+(D7+D8)</f>
        <v>16762229.575599998</v>
      </c>
      <c r="AA11" s="23">
        <f>(AA7-D7-D8)*5+(D7+D8)</f>
        <v>12026168.854266666</v>
      </c>
      <c r="AB11" s="29">
        <f>SUM(Y11:Z11)</f>
        <v>32609954.608599998</v>
      </c>
      <c r="AC11" s="29">
        <f>Y11+AA11</f>
        <v>27873893.887266666</v>
      </c>
      <c r="AD11" s="24">
        <f>AD7*5</f>
        <v>17608583.370000005</v>
      </c>
      <c r="AE11" s="24">
        <f>(AE7-D7-D8)*5+(D7+D8)</f>
        <v>16762229.575599998</v>
      </c>
      <c r="AF11" s="24">
        <f>(AF7-D7-D8)*5+(D7+D8)</f>
        <v>12026168.854266666</v>
      </c>
      <c r="AG11" s="30">
        <f>SUM(AD11:AE11)</f>
        <v>34370812.945600003</v>
      </c>
      <c r="AH11" s="30">
        <f>AD11+AF11</f>
        <v>29634752.224266671</v>
      </c>
    </row>
    <row r="12" spans="2:34" ht="15" thickBot="1">
      <c r="B12" s="43" t="s">
        <v>17</v>
      </c>
      <c r="C12" s="43">
        <v>1.04</v>
      </c>
      <c r="D12" s="44">
        <f>D3*C12/100</f>
        <v>74216.521600000007</v>
      </c>
      <c r="E12" s="8"/>
      <c r="F12" s="9"/>
      <c r="G12" s="25"/>
      <c r="H12" s="19"/>
      <c r="I12" s="19"/>
      <c r="J12" s="20"/>
      <c r="K12" s="20"/>
      <c r="L12" s="20"/>
      <c r="M12" s="26"/>
      <c r="N12" s="26"/>
      <c r="O12" s="21"/>
      <c r="P12" s="21"/>
      <c r="Q12" s="21"/>
      <c r="R12" s="27"/>
      <c r="S12" s="27"/>
      <c r="T12" s="22"/>
      <c r="U12" s="22"/>
      <c r="V12" s="22"/>
      <c r="W12" s="28"/>
      <c r="X12" s="28"/>
      <c r="Y12" s="23"/>
      <c r="Z12" s="23"/>
      <c r="AA12" s="23"/>
      <c r="AB12" s="29"/>
      <c r="AC12" s="29"/>
      <c r="AD12" s="24"/>
      <c r="AE12" s="24"/>
      <c r="AF12" s="24"/>
      <c r="AG12" s="30"/>
      <c r="AH12" s="30"/>
    </row>
    <row r="13" spans="2:34" ht="15" thickBot="1">
      <c r="B13" s="41" t="s">
        <v>18</v>
      </c>
      <c r="C13" s="41">
        <v>1.88</v>
      </c>
      <c r="D13" s="42">
        <f>D3*C13/100</f>
        <v>134160.63519999999</v>
      </c>
      <c r="E13" s="8"/>
      <c r="F13" s="9"/>
    </row>
    <row r="14" spans="2:34" ht="15.75" thickBot="1">
      <c r="B14" s="43" t="s">
        <v>19</v>
      </c>
      <c r="C14" s="43">
        <v>12.16</v>
      </c>
      <c r="D14" s="44">
        <f>D3*C14/100</f>
        <v>867762.40639999998</v>
      </c>
      <c r="E14" s="8"/>
      <c r="F14" s="9"/>
      <c r="G14" t="s">
        <v>67</v>
      </c>
      <c r="M14" s="32"/>
      <c r="N14" s="32"/>
      <c r="O14" s="32"/>
    </row>
    <row r="15" spans="2:34" ht="15.75" thickBot="1">
      <c r="B15" s="43" t="s">
        <v>20</v>
      </c>
      <c r="C15" s="43">
        <v>0.97</v>
      </c>
      <c r="D15" s="44">
        <f>D3*C15/100</f>
        <v>69221.178799999994</v>
      </c>
      <c r="E15" s="8"/>
      <c r="F15" s="9"/>
      <c r="G15" t="s">
        <v>71</v>
      </c>
    </row>
    <row r="16" spans="2:34" ht="15.75" thickBot="1">
      <c r="B16" s="45" t="s">
        <v>21</v>
      </c>
      <c r="C16" s="45">
        <v>0.01</v>
      </c>
      <c r="D16" s="46">
        <f>D3*C16/100</f>
        <v>713.62040000000013</v>
      </c>
      <c r="E16" s="8"/>
      <c r="F16" s="9"/>
      <c r="G16" t="s">
        <v>84</v>
      </c>
    </row>
    <row r="17" spans="2:32" ht="15.75" thickBot="1">
      <c r="B17" s="45" t="s">
        <v>60</v>
      </c>
      <c r="C17" s="45">
        <v>0</v>
      </c>
      <c r="D17" s="46">
        <f>D3*C17/100</f>
        <v>0</v>
      </c>
      <c r="E17" s="8"/>
      <c r="F17" s="9"/>
      <c r="G17" s="31" t="s">
        <v>68</v>
      </c>
      <c r="H17" s="31"/>
      <c r="I17" s="31"/>
      <c r="J17" s="31"/>
      <c r="AA17" s="37"/>
      <c r="AB17" s="37"/>
      <c r="AC17" s="37"/>
      <c r="AD17" s="37"/>
      <c r="AE17" s="37"/>
      <c r="AF17" s="37"/>
    </row>
    <row r="18" spans="2:32" ht="15.75" thickBot="1">
      <c r="B18" s="45" t="s">
        <v>23</v>
      </c>
      <c r="C18" s="45">
        <v>0.85</v>
      </c>
      <c r="D18" s="46">
        <f>D3*C18/100</f>
        <v>60657.733999999997</v>
      </c>
      <c r="E18" s="8"/>
      <c r="F18" s="9"/>
      <c r="G18" s="37" t="s">
        <v>69</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2:32" ht="15" thickBot="1">
      <c r="B19" s="45" t="s">
        <v>24</v>
      </c>
      <c r="C19" s="45">
        <v>0.03</v>
      </c>
      <c r="D19" s="46">
        <f>D3*C19/100</f>
        <v>2140.8611999999998</v>
      </c>
      <c r="E19" s="8"/>
      <c r="F19" s="9"/>
      <c r="G19" t="s">
        <v>47</v>
      </c>
      <c r="P19" s="37"/>
      <c r="Q19" s="37"/>
      <c r="R19" s="37"/>
      <c r="S19" s="37"/>
      <c r="T19" s="37"/>
      <c r="U19" s="37"/>
      <c r="V19" s="37"/>
      <c r="W19" s="37"/>
      <c r="X19" s="37"/>
      <c r="Y19" s="37"/>
      <c r="Z19" s="37"/>
    </row>
    <row r="20" spans="2:32" ht="15.75" thickBot="1">
      <c r="B20" s="45" t="s">
        <v>25</v>
      </c>
      <c r="C20" s="45">
        <v>1.51</v>
      </c>
      <c r="D20" s="46">
        <f>D3*C20/100</f>
        <v>107756.68040000001</v>
      </c>
      <c r="E20" s="8"/>
      <c r="F20" s="9"/>
      <c r="G20" t="s">
        <v>70</v>
      </c>
    </row>
    <row r="21" spans="2:32" ht="15" thickBot="1">
      <c r="B21" s="45" t="s">
        <v>26</v>
      </c>
      <c r="C21" s="45">
        <v>34.31</v>
      </c>
      <c r="D21" s="46">
        <f>D3*C21/100</f>
        <v>2448431.5924</v>
      </c>
      <c r="E21" s="8"/>
      <c r="F21" s="9"/>
    </row>
    <row r="22" spans="2:32" ht="15" thickBot="1">
      <c r="B22" s="41" t="s">
        <v>27</v>
      </c>
      <c r="C22" s="47">
        <v>0.36</v>
      </c>
      <c r="D22" s="42">
        <f>D3*C22/100</f>
        <v>25690.3344</v>
      </c>
      <c r="E22" s="8"/>
      <c r="F22" s="9"/>
    </row>
    <row r="23" spans="2:32" ht="15" thickBot="1">
      <c r="B23" s="43" t="s">
        <v>28</v>
      </c>
      <c r="C23" s="43">
        <v>34.29</v>
      </c>
      <c r="D23" s="44">
        <f>D3*C23/100</f>
        <v>2447004.3516000002</v>
      </c>
      <c r="E23" s="8"/>
      <c r="F23" s="9"/>
    </row>
    <row r="24" spans="2:32" ht="15" thickBot="1">
      <c r="B24" s="45" t="s">
        <v>29</v>
      </c>
      <c r="C24" s="45">
        <v>0</v>
      </c>
      <c r="D24" s="46">
        <f>D3*C24/100</f>
        <v>0</v>
      </c>
      <c r="E24" s="8"/>
      <c r="F24" s="9"/>
    </row>
    <row r="25" spans="2:32" ht="15" thickBot="1">
      <c r="B25" s="45" t="s">
        <v>30</v>
      </c>
      <c r="C25" s="45">
        <v>0</v>
      </c>
      <c r="D25" s="46">
        <f>D3*C25/100</f>
        <v>0</v>
      </c>
      <c r="E25" s="8"/>
      <c r="F25" s="9"/>
    </row>
    <row r="26" spans="2:32" ht="15" thickBot="1">
      <c r="B26" s="45" t="s">
        <v>31</v>
      </c>
      <c r="C26" s="45">
        <v>0.95</v>
      </c>
      <c r="D26" s="46">
        <f>D3*C26/100</f>
        <v>67793.937999999995</v>
      </c>
      <c r="E26" s="8"/>
      <c r="F26" s="9"/>
    </row>
    <row r="27" spans="2:32" ht="15" thickBot="1">
      <c r="B27" s="45" t="s">
        <v>32</v>
      </c>
      <c r="C27" s="45">
        <v>2.16</v>
      </c>
      <c r="D27" s="46">
        <f>D3*C27/100</f>
        <v>154142.00640000001</v>
      </c>
      <c r="E27" s="81"/>
      <c r="F27" s="82"/>
      <c r="G27" s="36"/>
      <c r="H27" s="36"/>
      <c r="I27" s="36"/>
    </row>
    <row r="28" spans="2:32" ht="15" thickBot="1">
      <c r="B28" s="41" t="s">
        <v>33</v>
      </c>
      <c r="C28" s="47">
        <v>0</v>
      </c>
      <c r="D28" s="42">
        <f>D3*C28/100</f>
        <v>0</v>
      </c>
      <c r="E28" s="81"/>
      <c r="F28" s="83"/>
      <c r="G28" s="36"/>
      <c r="H28" s="36"/>
      <c r="I28" s="36"/>
    </row>
    <row r="29" spans="2:32" ht="15" thickBot="1">
      <c r="B29" s="41" t="s">
        <v>34</v>
      </c>
      <c r="C29" s="47">
        <v>3.8</v>
      </c>
      <c r="D29" s="42">
        <f>D3*C29/100</f>
        <v>271175.75199999998</v>
      </c>
      <c r="E29" s="81"/>
      <c r="F29" s="84"/>
      <c r="G29" s="36"/>
      <c r="H29" s="36"/>
      <c r="I29" s="36"/>
    </row>
    <row r="30" spans="2:32" ht="15" thickBot="1">
      <c r="B30" s="43" t="s">
        <v>35</v>
      </c>
      <c r="C30" s="43">
        <v>0.89</v>
      </c>
      <c r="D30" s="44">
        <f>D3*C30/100</f>
        <v>63512.215600000003</v>
      </c>
      <c r="E30" s="81"/>
      <c r="F30" s="81"/>
      <c r="G30" s="36"/>
      <c r="H30" s="36"/>
      <c r="I30" s="36"/>
    </row>
    <row r="31" spans="2:32" ht="15" thickBot="1">
      <c r="B31" s="47"/>
      <c r="C31" s="41"/>
      <c r="D31" s="42"/>
      <c r="E31" s="85"/>
      <c r="F31" s="81"/>
      <c r="G31" s="36"/>
      <c r="H31" s="36"/>
      <c r="I31" s="36"/>
    </row>
    <row r="32" spans="2:32" ht="15.75" thickBot="1">
      <c r="B32" s="41" t="s">
        <v>8</v>
      </c>
      <c r="C32" s="41">
        <f>SUM(C7:C31)</f>
        <v>100.00000000000001</v>
      </c>
      <c r="D32" s="48">
        <f>SUM(D7:D31)</f>
        <v>7136204</v>
      </c>
      <c r="E32" s="86"/>
      <c r="F32" s="85"/>
      <c r="G32" s="36"/>
      <c r="H32" s="36"/>
      <c r="I32" s="36"/>
    </row>
    <row r="33" spans="2:9" ht="15" thickBot="1">
      <c r="B33" s="41"/>
      <c r="C33" s="41"/>
      <c r="D33" s="41"/>
      <c r="E33" s="36"/>
      <c r="F33" s="36"/>
      <c r="G33" s="36"/>
      <c r="H33" s="36"/>
      <c r="I33" s="36"/>
    </row>
    <row r="34" spans="2:9" ht="15" thickBot="1">
      <c r="B34" s="41" t="s">
        <v>38</v>
      </c>
      <c r="C34" s="41"/>
      <c r="D34" s="41"/>
      <c r="E34" s="36"/>
      <c r="F34" s="36"/>
      <c r="G34" s="36"/>
      <c r="H34" s="36"/>
      <c r="I34" s="36"/>
    </row>
    <row r="35" spans="2:9" ht="15" thickBot="1">
      <c r="B35" s="43" t="s">
        <v>39</v>
      </c>
      <c r="C35" s="43"/>
      <c r="D35" s="44">
        <f>D12+D14+D15+D23+D30</f>
        <v>3521716.6740000001</v>
      </c>
      <c r="E35" s="85"/>
      <c r="F35" s="36"/>
      <c r="G35" s="36"/>
      <c r="H35" s="36"/>
      <c r="I35" s="36"/>
    </row>
    <row r="36" spans="2:9" ht="15" thickBot="1">
      <c r="B36" s="41" t="s">
        <v>40</v>
      </c>
      <c r="C36" s="41"/>
      <c r="D36" s="42">
        <f>D7+D8+D9+D10+D11+D13+D16+D17+D18+D19+D20+D21+D22+D24+D25+D26+D27+D28+D29</f>
        <v>3614487.3259999999</v>
      </c>
      <c r="E36" s="85"/>
      <c r="F36" s="36"/>
      <c r="G36" s="36"/>
      <c r="H36" s="36"/>
      <c r="I36" s="36"/>
    </row>
    <row r="37" spans="2:9" ht="15.75" thickBot="1">
      <c r="B37" s="41" t="s">
        <v>8</v>
      </c>
      <c r="C37" s="41"/>
      <c r="D37" s="48">
        <f>SUM(D35:D36)</f>
        <v>7136204</v>
      </c>
      <c r="E37" s="86"/>
      <c r="F37" s="36"/>
      <c r="G37" s="36"/>
      <c r="H37" s="36"/>
      <c r="I37" s="36"/>
    </row>
    <row r="38" spans="2:9" ht="15.75" thickBot="1">
      <c r="B38" s="41"/>
      <c r="C38" s="41"/>
      <c r="D38" s="48"/>
      <c r="E38" s="86"/>
      <c r="F38" s="36"/>
      <c r="G38" s="36"/>
      <c r="H38" s="36"/>
      <c r="I38" s="36"/>
    </row>
    <row r="39" spans="2:9" ht="15.75" thickBot="1">
      <c r="B39" s="41"/>
      <c r="C39" s="41"/>
      <c r="D39" s="48"/>
      <c r="E39" s="86"/>
      <c r="F39" s="36"/>
      <c r="G39" s="36"/>
      <c r="H39" s="36"/>
      <c r="I39" s="36"/>
    </row>
    <row r="40" spans="2:9" ht="15.75" thickBot="1">
      <c r="B40" s="41"/>
      <c r="C40" s="41"/>
      <c r="D40" s="48" t="s">
        <v>65</v>
      </c>
      <c r="E40" s="86"/>
      <c r="F40" s="87"/>
      <c r="G40" s="36"/>
      <c r="H40" s="36"/>
      <c r="I40" s="36"/>
    </row>
    <row r="41" spans="2:9" ht="29.25" thickBot="1">
      <c r="B41" s="58" t="s">
        <v>59</v>
      </c>
      <c r="C41" s="51">
        <f>D41/D32*100</f>
        <v>49.35</v>
      </c>
      <c r="D41" s="49">
        <f>D12+D14+D15+D23+D30</f>
        <v>3521716.6740000001</v>
      </c>
      <c r="E41" s="86"/>
      <c r="F41" s="88"/>
      <c r="G41" s="36"/>
      <c r="H41" s="89"/>
      <c r="I41" s="36"/>
    </row>
    <row r="42" spans="2:9" ht="15.75" thickBot="1">
      <c r="B42" s="59" t="s">
        <v>61</v>
      </c>
      <c r="C42" s="55">
        <f>D42/D32*100</f>
        <v>39.82</v>
      </c>
      <c r="D42" s="56">
        <f>D16+D17+D18+D19+D20+D21+D24+D25+D26+D27</f>
        <v>2841636.4328000001</v>
      </c>
      <c r="E42" s="86"/>
      <c r="F42" s="88"/>
      <c r="G42" s="36"/>
      <c r="H42" s="89"/>
      <c r="I42" s="36"/>
    </row>
    <row r="43" spans="2:9" ht="15.75" thickBot="1">
      <c r="B43" s="52" t="s">
        <v>62</v>
      </c>
      <c r="C43" s="53">
        <f>D43/D32*100</f>
        <v>10.83</v>
      </c>
      <c r="D43" s="54">
        <f>D11+D13+D22+D28+D29+D7+D8+D9+D10</f>
        <v>772850.89320000005</v>
      </c>
      <c r="E43" s="86"/>
      <c r="F43" s="88"/>
      <c r="G43" s="36"/>
      <c r="H43" s="89"/>
      <c r="I43" s="36"/>
    </row>
    <row r="44" spans="2:9" ht="15.75" thickTop="1">
      <c r="C44">
        <f>SUM(C41:C43)</f>
        <v>100</v>
      </c>
      <c r="D44" s="10">
        <f>SUM(D41:D43)</f>
        <v>7136204</v>
      </c>
      <c r="E44" s="86"/>
      <c r="F44" s="88"/>
      <c r="G44" s="36"/>
      <c r="H44" s="89"/>
      <c r="I44" s="36"/>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4"/>
  <sheetViews>
    <sheetView workbookViewId="0">
      <selection activeCell="F41" sqref="F41"/>
    </sheetView>
  </sheetViews>
  <sheetFormatPr defaultRowHeight="14.25"/>
  <cols>
    <col min="2" max="2" width="33.375" customWidth="1"/>
    <col min="3" max="3" width="9.375" customWidth="1"/>
    <col min="4" max="4" width="12.125" customWidth="1"/>
    <col min="11" max="11" width="8.25" customWidth="1"/>
    <col min="12" max="12" width="8.125" customWidth="1"/>
    <col min="16" max="16" width="8.25" customWidth="1"/>
    <col min="17" max="17" width="8.125" customWidth="1"/>
    <col min="21" max="21" width="8.25" customWidth="1"/>
    <col min="22" max="22" width="7.875" customWidth="1"/>
    <col min="26" max="26" width="7.875" customWidth="1"/>
    <col min="27" max="27" width="8.125" customWidth="1"/>
    <col min="28" max="28" width="7.75" customWidth="1"/>
    <col min="31" max="32" width="8.125" customWidth="1"/>
  </cols>
  <sheetData>
    <row r="1" spans="2:34">
      <c r="B1" t="s">
        <v>87</v>
      </c>
    </row>
    <row r="2" spans="2:34" ht="15.75" thickBot="1">
      <c r="B2" s="31" t="s">
        <v>10</v>
      </c>
      <c r="C2" s="4"/>
    </row>
    <row r="3" spans="2:34" ht="16.5" thickTop="1" thickBot="1">
      <c r="B3" s="38" t="s">
        <v>9</v>
      </c>
      <c r="C3" s="39">
        <v>1</v>
      </c>
      <c r="D3" s="40">
        <v>76015011.269999996</v>
      </c>
      <c r="E3" s="10"/>
      <c r="F3" s="6"/>
    </row>
    <row r="4" spans="2:34" ht="15" thickBot="1">
      <c r="B4" s="41" t="s">
        <v>12</v>
      </c>
      <c r="C4" s="41"/>
      <c r="D4" s="42"/>
      <c r="E4" s="5"/>
      <c r="F4" t="s">
        <v>50</v>
      </c>
    </row>
    <row r="5" spans="2:34" ht="81.75" thickBot="1">
      <c r="B5" s="41"/>
      <c r="C5" s="41"/>
      <c r="D5" s="42"/>
      <c r="E5" s="5"/>
      <c r="F5" s="6"/>
      <c r="G5" s="12" t="s">
        <v>78</v>
      </c>
      <c r="H5" s="12" t="s">
        <v>43</v>
      </c>
      <c r="I5" s="12" t="s">
        <v>48</v>
      </c>
      <c r="J5" s="13" t="s">
        <v>74</v>
      </c>
      <c r="K5" s="13" t="s">
        <v>44</v>
      </c>
      <c r="L5" s="13" t="s">
        <v>75</v>
      </c>
      <c r="M5" s="13" t="s">
        <v>73</v>
      </c>
      <c r="N5" s="13" t="s">
        <v>76</v>
      </c>
      <c r="O5" s="14" t="s">
        <v>0</v>
      </c>
      <c r="P5" s="14" t="s">
        <v>44</v>
      </c>
      <c r="Q5" s="14" t="s">
        <v>72</v>
      </c>
      <c r="R5" s="14" t="s">
        <v>63</v>
      </c>
      <c r="S5" s="14" t="s">
        <v>76</v>
      </c>
      <c r="T5" s="15" t="s">
        <v>1</v>
      </c>
      <c r="U5" s="15" t="s">
        <v>45</v>
      </c>
      <c r="V5" s="15" t="s">
        <v>72</v>
      </c>
      <c r="W5" s="15" t="s">
        <v>63</v>
      </c>
      <c r="X5" s="15" t="s">
        <v>76</v>
      </c>
      <c r="Y5" s="16" t="s">
        <v>2</v>
      </c>
      <c r="Z5" s="16" t="s">
        <v>44</v>
      </c>
      <c r="AA5" s="16" t="s">
        <v>72</v>
      </c>
      <c r="AB5" s="16" t="s">
        <v>63</v>
      </c>
      <c r="AC5" s="16" t="s">
        <v>76</v>
      </c>
      <c r="AD5" s="17" t="s">
        <v>58</v>
      </c>
      <c r="AE5" s="17" t="s">
        <v>44</v>
      </c>
      <c r="AF5" s="17" t="s">
        <v>72</v>
      </c>
      <c r="AG5" s="17" t="s">
        <v>77</v>
      </c>
      <c r="AH5" s="17" t="s">
        <v>76</v>
      </c>
    </row>
    <row r="6" spans="2:34" ht="36" customHeight="1" thickBot="1">
      <c r="B6" s="41"/>
      <c r="C6" s="41"/>
      <c r="D6" s="42"/>
      <c r="E6" s="5"/>
      <c r="F6" s="6"/>
      <c r="G6" s="12"/>
      <c r="H6" s="65"/>
      <c r="I6" s="65"/>
      <c r="J6" s="71" t="s">
        <v>82</v>
      </c>
      <c r="K6" s="70" t="s">
        <v>80</v>
      </c>
      <c r="L6" s="70" t="s">
        <v>81</v>
      </c>
      <c r="M6" s="72"/>
      <c r="N6" s="72"/>
      <c r="O6" s="71" t="s">
        <v>82</v>
      </c>
      <c r="P6" s="70" t="s">
        <v>80</v>
      </c>
      <c r="Q6" s="70" t="s">
        <v>81</v>
      </c>
      <c r="R6" s="66"/>
      <c r="S6" s="66"/>
      <c r="T6" s="71" t="s">
        <v>82</v>
      </c>
      <c r="U6" s="70" t="s">
        <v>80</v>
      </c>
      <c r="V6" s="70" t="s">
        <v>81</v>
      </c>
      <c r="W6" s="67"/>
      <c r="X6" s="67"/>
      <c r="Y6" s="71" t="s">
        <v>82</v>
      </c>
      <c r="Z6" s="70" t="s">
        <v>80</v>
      </c>
      <c r="AA6" s="70" t="s">
        <v>81</v>
      </c>
      <c r="AB6" s="68"/>
      <c r="AC6" s="68"/>
      <c r="AD6" s="71" t="s">
        <v>82</v>
      </c>
      <c r="AE6" s="70" t="s">
        <v>80</v>
      </c>
      <c r="AF6" s="70" t="s">
        <v>81</v>
      </c>
      <c r="AG6" s="69"/>
      <c r="AH6" s="69"/>
    </row>
    <row r="7" spans="2:34" ht="15" thickBot="1">
      <c r="B7" s="73" t="s">
        <v>11</v>
      </c>
      <c r="C7" s="73">
        <v>0.13</v>
      </c>
      <c r="D7" s="75">
        <f>D3*C7/100</f>
        <v>98819.51465099999</v>
      </c>
      <c r="E7" s="5"/>
      <c r="F7" s="6"/>
      <c r="G7" s="18"/>
      <c r="H7" s="19">
        <f>D35</f>
        <v>51675004.661346003</v>
      </c>
      <c r="I7" s="19">
        <f>H7/5</f>
        <v>10335000.932269201</v>
      </c>
      <c r="J7" s="20">
        <f>I7*2</f>
        <v>20670001.864538401</v>
      </c>
      <c r="K7" s="20">
        <f>D36</f>
        <v>24340006.608653996</v>
      </c>
      <c r="L7" s="20">
        <f>(D42/1.5)+D43</f>
        <v>17404903.747120995</v>
      </c>
      <c r="M7" s="26">
        <f>SUM(J7:K7)</f>
        <v>45010008.473192394</v>
      </c>
      <c r="N7" s="26">
        <f>J7+L7</f>
        <v>38074905.611659393</v>
      </c>
      <c r="O7" s="21">
        <f>I7*2.5</f>
        <v>25837502.330673002</v>
      </c>
      <c r="P7" s="21">
        <f>D36</f>
        <v>24340006.608653996</v>
      </c>
      <c r="Q7" s="21">
        <f>(D42/1.5)+D43</f>
        <v>17404903.747120995</v>
      </c>
      <c r="R7" s="27">
        <f>SUM(O7:P7)</f>
        <v>50177508.939327002</v>
      </c>
      <c r="S7" s="27">
        <f>O7+Q7</f>
        <v>43242406.077794001</v>
      </c>
      <c r="T7" s="22">
        <f>I7*3.5</f>
        <v>36172503.262942202</v>
      </c>
      <c r="U7" s="22">
        <f>D36</f>
        <v>24340006.608653996</v>
      </c>
      <c r="V7" s="22">
        <f>(D42/1.5)+D43</f>
        <v>17404903.747120995</v>
      </c>
      <c r="W7" s="28">
        <f>SUM(T7:U7)</f>
        <v>60512509.871596202</v>
      </c>
      <c r="X7" s="28">
        <f>T7+V7</f>
        <v>53577407.010063201</v>
      </c>
      <c r="Y7" s="23">
        <f>I7*4.5</f>
        <v>46507504.195211403</v>
      </c>
      <c r="Z7" s="23">
        <f>D36</f>
        <v>24340006.608653996</v>
      </c>
      <c r="AA7" s="23">
        <f>(D42/1.5)+D43</f>
        <v>17404903.747120995</v>
      </c>
      <c r="AB7" s="29">
        <f>SUM(Y7:Z7)</f>
        <v>70847510.803865403</v>
      </c>
      <c r="AC7" s="29">
        <f>Y7+AA7</f>
        <v>63912407.942332402</v>
      </c>
      <c r="AD7" s="24">
        <f>I7*5</f>
        <v>51675004.661346003</v>
      </c>
      <c r="AE7" s="24">
        <f>D36</f>
        <v>24340006.608653996</v>
      </c>
      <c r="AF7" s="24">
        <f>(D42/1.5)+D43</f>
        <v>17404903.747120995</v>
      </c>
      <c r="AG7" s="57">
        <f>SUM(AD7:AE7)</f>
        <v>76015011.269999996</v>
      </c>
      <c r="AH7" s="30">
        <f>AD7+AF7</f>
        <v>69079908.408466995</v>
      </c>
    </row>
    <row r="8" spans="2:34" ht="15" thickBot="1">
      <c r="B8" s="73" t="s">
        <v>13</v>
      </c>
      <c r="C8" s="73">
        <v>0.01</v>
      </c>
      <c r="D8" s="75">
        <f>D3*C8/100</f>
        <v>7601.5011269999995</v>
      </c>
      <c r="E8" s="5"/>
      <c r="F8" s="6"/>
      <c r="G8" s="25" t="s">
        <v>4</v>
      </c>
      <c r="H8" s="19"/>
      <c r="I8" s="19"/>
      <c r="J8" s="20">
        <f>J7*2</f>
        <v>41340003.729076803</v>
      </c>
      <c r="K8" s="20">
        <f>(K7-D7-D8)*2+(D7+D8)</f>
        <v>48573592.201529987</v>
      </c>
      <c r="L8" s="20">
        <f>(L7-D7-D8)*2+(D7+D8)</f>
        <v>34703386.478463985</v>
      </c>
      <c r="M8" s="26">
        <f>SUM(J8:K8)</f>
        <v>89913595.930606782</v>
      </c>
      <c r="N8" s="26">
        <f>J8+L8</f>
        <v>76043390.20754078</v>
      </c>
      <c r="O8" s="21">
        <f>O7*2</f>
        <v>51675004.661346003</v>
      </c>
      <c r="P8" s="21">
        <f>(P7-D7-D8)*2+(D7+D8)</f>
        <v>48573592.201529987</v>
      </c>
      <c r="Q8" s="21">
        <f>(Q7-D7-D8)*2+(D7+D8)</f>
        <v>34703386.478463985</v>
      </c>
      <c r="R8" s="27">
        <f>SUM(O8:P8)</f>
        <v>100248596.862876</v>
      </c>
      <c r="S8" s="27">
        <f>O8+Q8</f>
        <v>86378391.139809996</v>
      </c>
      <c r="T8" s="22">
        <f>T7*2</f>
        <v>72345006.525884405</v>
      </c>
      <c r="U8" s="22">
        <f>(U7-D7-D8)*2+(D7+D8)</f>
        <v>48573592.201529987</v>
      </c>
      <c r="V8" s="22">
        <f>(V7-D7-D8)*2+(D7+D8)</f>
        <v>34703386.478463985</v>
      </c>
      <c r="W8" s="28">
        <f>SUM(T8:U8)</f>
        <v>120918598.7274144</v>
      </c>
      <c r="X8" s="28">
        <f>T8+V8</f>
        <v>107048393.0043484</v>
      </c>
      <c r="Y8" s="23">
        <f>Y7*2</f>
        <v>93015008.390422806</v>
      </c>
      <c r="Z8" s="23">
        <f>(Z7-D7-D8)*2+(D7+D8)</f>
        <v>48573592.201529987</v>
      </c>
      <c r="AA8" s="23">
        <f>(AA7-D7-D8)*2+(D7+D8)</f>
        <v>34703386.478463985</v>
      </c>
      <c r="AB8" s="29">
        <f>SUM(Y8:Z8)</f>
        <v>141588600.5919528</v>
      </c>
      <c r="AC8" s="29">
        <f>Y8+AA8</f>
        <v>127718394.8688868</v>
      </c>
      <c r="AD8" s="24">
        <f>AD7*2</f>
        <v>103350009.32269201</v>
      </c>
      <c r="AE8" s="24">
        <f>(AE7-D7-D8)*2+(D7+D8)</f>
        <v>48573592.201529987</v>
      </c>
      <c r="AF8" s="24">
        <f>(AF7-D7-D8)*2+(D7+D8)</f>
        <v>34703386.478463985</v>
      </c>
      <c r="AG8" s="30">
        <f>SUM(AD8:AE8)</f>
        <v>151923601.52422199</v>
      </c>
      <c r="AH8" s="30">
        <f>AD8+AF8</f>
        <v>138053395.80115598</v>
      </c>
    </row>
    <row r="9" spans="2:34" ht="15" thickBot="1">
      <c r="B9" s="41" t="s">
        <v>14</v>
      </c>
      <c r="C9" s="41">
        <v>0.01</v>
      </c>
      <c r="D9" s="42">
        <f>D3*C9/100</f>
        <v>7601.5011269999995</v>
      </c>
      <c r="E9" s="5"/>
      <c r="F9" s="6"/>
      <c r="G9" s="25" t="s">
        <v>5</v>
      </c>
      <c r="H9" s="19"/>
      <c r="I9" s="19"/>
      <c r="J9" s="20">
        <f>J7*3</f>
        <v>62010005.593615204</v>
      </c>
      <c r="K9" s="20">
        <f>(K7-D7-D8)*3+(D7+D8)</f>
        <v>72807177.794405997</v>
      </c>
      <c r="L9" s="20">
        <f>(L7-D7-D8)*3+(D7+D8)</f>
        <v>52001869.209806979</v>
      </c>
      <c r="M9" s="26">
        <f>SUM(J9:K9)</f>
        <v>134817183.3880212</v>
      </c>
      <c r="N9" s="26">
        <f>J9+L9</f>
        <v>114011874.80342218</v>
      </c>
      <c r="O9" s="21">
        <f>O7*3</f>
        <v>77512506.992018998</v>
      </c>
      <c r="P9" s="21">
        <f>(P7-D7-D8)*3+(D7+D8)</f>
        <v>72807177.794405997</v>
      </c>
      <c r="Q9" s="21">
        <f>(Q7-D7-D8)*3+(D7+D8)</f>
        <v>52001869.209806979</v>
      </c>
      <c r="R9" s="27">
        <f>SUM(O9:P9)</f>
        <v>150319684.78642499</v>
      </c>
      <c r="S9" s="27">
        <f>O9+Q9</f>
        <v>129514376.20182598</v>
      </c>
      <c r="T9" s="22">
        <f>T7*3</f>
        <v>108517509.78882661</v>
      </c>
      <c r="U9" s="22">
        <f>(U7-D7-D8)*3+(D7+D8)</f>
        <v>72807177.794405997</v>
      </c>
      <c r="V9" s="22">
        <f>(V7-D7-D8)*3+(D7+D8)</f>
        <v>52001869.209806979</v>
      </c>
      <c r="W9" s="28">
        <f>SUM(T9:U9)</f>
        <v>181324687.58323261</v>
      </c>
      <c r="X9" s="28">
        <f>T9+V9</f>
        <v>160519378.99863359</v>
      </c>
      <c r="Y9" s="23">
        <f>Y7*3</f>
        <v>139522512.5856342</v>
      </c>
      <c r="Z9" s="23">
        <f>(Z7-D7-D8)*3+(D7+D8)</f>
        <v>72807177.794405997</v>
      </c>
      <c r="AA9" s="23">
        <f>(AA7-D7-D8)*3+(D7+D8)</f>
        <v>52001869.209806979</v>
      </c>
      <c r="AB9" s="29">
        <f>SUM(Y9:Z9)</f>
        <v>212329690.3800402</v>
      </c>
      <c r="AC9" s="29">
        <f>Y9+AA9</f>
        <v>191524381.79544118</v>
      </c>
      <c r="AD9" s="24">
        <f>AD7*3</f>
        <v>155025013.984038</v>
      </c>
      <c r="AE9" s="24">
        <f>(AE7-D7-D8)*3+(D7+D8)</f>
        <v>72807177.794405997</v>
      </c>
      <c r="AF9" s="24">
        <f>(AF7-D7-D8)*3+(D7+D8)</f>
        <v>52001869.209806979</v>
      </c>
      <c r="AG9" s="30">
        <f>SUM(AD9:AE9)</f>
        <v>227832191.77844399</v>
      </c>
      <c r="AH9" s="30">
        <f>AD9+AF9</f>
        <v>207026883.19384497</v>
      </c>
    </row>
    <row r="10" spans="2:34" ht="15" thickBot="1">
      <c r="B10" s="41" t="s">
        <v>15</v>
      </c>
      <c r="C10" s="41">
        <v>0</v>
      </c>
      <c r="D10" s="42">
        <f>D3*C10/100</f>
        <v>0</v>
      </c>
      <c r="E10" s="5"/>
      <c r="F10" s="6"/>
      <c r="G10" s="25" t="s">
        <v>6</v>
      </c>
      <c r="H10" s="19"/>
      <c r="I10" s="19"/>
      <c r="J10" s="20">
        <f>J7*4</f>
        <v>82680007.458153605</v>
      </c>
      <c r="K10" s="20">
        <f>(K7-D7-D8)*4+(D7+D8)</f>
        <v>97040763.387281984</v>
      </c>
      <c r="L10" s="20">
        <f>(L7-D7-D8)*4+(D7+D8)</f>
        <v>69300351.94114998</v>
      </c>
      <c r="M10" s="26">
        <f>SUM(J10:K10)</f>
        <v>179720770.84543559</v>
      </c>
      <c r="N10" s="26">
        <f>J10+L10</f>
        <v>151980359.39930359</v>
      </c>
      <c r="O10" s="21">
        <f>O7*4</f>
        <v>103350009.32269201</v>
      </c>
      <c r="P10" s="21">
        <f>(P7-D7-D8)*4+(D7+D8)</f>
        <v>97040763.387281984</v>
      </c>
      <c r="Q10" s="21">
        <f>(Q7-D7-D8)*4+(D7+D8)</f>
        <v>69300351.94114998</v>
      </c>
      <c r="R10" s="27">
        <f>SUM(O10:P10)</f>
        <v>200390772.70997399</v>
      </c>
      <c r="S10" s="27">
        <f>O10+Q10</f>
        <v>172650361.26384199</v>
      </c>
      <c r="T10" s="22">
        <f>T7*4</f>
        <v>144690013.05176881</v>
      </c>
      <c r="U10" s="22">
        <f>(U7-D7-D8)*4+(D7+D8)</f>
        <v>97040763.387281984</v>
      </c>
      <c r="V10" s="22">
        <f>(V7-D7-D8)*4+(D7+D8)</f>
        <v>69300351.94114998</v>
      </c>
      <c r="W10" s="28">
        <f>SUM(T10:U10)</f>
        <v>241730776.43905079</v>
      </c>
      <c r="X10" s="28">
        <f>T10+V10</f>
        <v>213990364.99291879</v>
      </c>
      <c r="Y10" s="23">
        <f>Y7*4</f>
        <v>186030016.78084561</v>
      </c>
      <c r="Z10" s="23">
        <f>(Z7-D7-D8)*4+(D7+D8)</f>
        <v>97040763.387281984</v>
      </c>
      <c r="AA10" s="23">
        <f>(AA7-D7-D8)*4+(D7+D8)</f>
        <v>69300351.94114998</v>
      </c>
      <c r="AB10" s="29">
        <f>SUM(Y10:Z10)</f>
        <v>283070780.1681276</v>
      </c>
      <c r="AC10" s="29">
        <f>Y10+AA10</f>
        <v>255330368.72199559</v>
      </c>
      <c r="AD10" s="24">
        <f>AD7*4</f>
        <v>206700018.64538401</v>
      </c>
      <c r="AE10" s="24">
        <f>(AE7-D7-D8)*4+(D7+D8)</f>
        <v>97040763.387281984</v>
      </c>
      <c r="AF10" s="24">
        <f>(AF7-D7-D8)*4+(D7+D8)</f>
        <v>69300351.94114998</v>
      </c>
      <c r="AG10" s="30">
        <f>SUM(AD10:AE10)</f>
        <v>303740782.03266597</v>
      </c>
      <c r="AH10" s="30">
        <f>AD10+AF10</f>
        <v>276000370.58653402</v>
      </c>
    </row>
    <row r="11" spans="2:34" ht="15" thickBot="1">
      <c r="B11" s="41" t="s">
        <v>16</v>
      </c>
      <c r="C11" s="41">
        <v>0.13</v>
      </c>
      <c r="D11" s="42">
        <f>D3*C11/100</f>
        <v>98819.51465099999</v>
      </c>
      <c r="E11" s="5"/>
      <c r="F11" s="5"/>
      <c r="G11" s="25" t="s">
        <v>7</v>
      </c>
      <c r="H11" s="19"/>
      <c r="I11" s="19"/>
      <c r="J11" s="20">
        <f>J7*5</f>
        <v>103350009.32269201</v>
      </c>
      <c r="K11" s="20">
        <f>(K7-D7-D8)*5+(D7+D8)</f>
        <v>121274348.98015797</v>
      </c>
      <c r="L11" s="20">
        <f>(L7-D7-D8)*5+(D7+D8)</f>
        <v>86598834.672492981</v>
      </c>
      <c r="M11" s="26">
        <f>SUM(J11:K11)</f>
        <v>224624358.30284998</v>
      </c>
      <c r="N11" s="26">
        <f>J11+L11</f>
        <v>189948843.99518499</v>
      </c>
      <c r="O11" s="21">
        <f>O7*5</f>
        <v>129187511.65336502</v>
      </c>
      <c r="P11" s="21">
        <f>(P7-D7-D8)*5+(D7+D8)</f>
        <v>121274348.98015797</v>
      </c>
      <c r="Q11" s="21">
        <f>(Q7-D7-D8)*5+(D7+D8)</f>
        <v>86598834.672492981</v>
      </c>
      <c r="R11" s="27">
        <f>SUM(O11:P11)</f>
        <v>250461860.63352299</v>
      </c>
      <c r="S11" s="27">
        <f>O11+Q11</f>
        <v>215786346.325858</v>
      </c>
      <c r="T11" s="22">
        <f>T7*5</f>
        <v>180862516.314711</v>
      </c>
      <c r="U11" s="22">
        <f>(U7-D7-D8)*5+(D7+D8)</f>
        <v>121274348.98015797</v>
      </c>
      <c r="V11" s="22">
        <f>(V7-D7-D8)*5+(D7+D8)</f>
        <v>86598834.672492981</v>
      </c>
      <c r="W11" s="28">
        <f>SUM(T11:U11)</f>
        <v>302136865.29486895</v>
      </c>
      <c r="X11" s="28">
        <f>T11+V11</f>
        <v>267461350.98720399</v>
      </c>
      <c r="Y11" s="23">
        <f>Y7*5</f>
        <v>232537520.97605702</v>
      </c>
      <c r="Z11" s="23">
        <f>(Z7-D7-D8)*5+(D7+D8)</f>
        <v>121274348.98015797</v>
      </c>
      <c r="AA11" s="23">
        <f>(AA7-D7-D8)*5+(D7+D8)</f>
        <v>86598834.672492981</v>
      </c>
      <c r="AB11" s="29">
        <f>SUM(Y11:Z11)</f>
        <v>353811869.95621502</v>
      </c>
      <c r="AC11" s="29">
        <f>Y11+AA11</f>
        <v>319136355.64855003</v>
      </c>
      <c r="AD11" s="24">
        <f>AD7*5</f>
        <v>258375023.30673003</v>
      </c>
      <c r="AE11" s="24">
        <f>(AE7-D7-D8)*5+(D7+D8)</f>
        <v>121274348.98015797</v>
      </c>
      <c r="AF11" s="24">
        <f>(AF7-D7-D8)*5+(D7+D8)</f>
        <v>86598834.672492981</v>
      </c>
      <c r="AG11" s="30">
        <f>SUM(AD11:AE11)</f>
        <v>379649372.286888</v>
      </c>
      <c r="AH11" s="30">
        <f>AD11+AF11</f>
        <v>344973857.97922301</v>
      </c>
    </row>
    <row r="12" spans="2:34" ht="15" thickBot="1">
      <c r="B12" s="43" t="s">
        <v>17</v>
      </c>
      <c r="C12" s="43">
        <v>0.51</v>
      </c>
      <c r="D12" s="44">
        <f>D3*C12/100</f>
        <v>387676.55747699999</v>
      </c>
      <c r="E12" s="8"/>
      <c r="F12" s="9"/>
      <c r="G12" s="25"/>
      <c r="H12" s="19"/>
      <c r="I12" s="19"/>
      <c r="J12" s="20"/>
      <c r="K12" s="20"/>
      <c r="L12" s="20"/>
      <c r="M12" s="26"/>
      <c r="N12" s="26"/>
      <c r="O12" s="21"/>
      <c r="P12" s="21"/>
      <c r="Q12" s="21"/>
      <c r="R12" s="27"/>
      <c r="S12" s="27"/>
      <c r="T12" s="22"/>
      <c r="U12" s="22"/>
      <c r="V12" s="22"/>
      <c r="W12" s="28"/>
      <c r="X12" s="28"/>
      <c r="Y12" s="23"/>
      <c r="Z12" s="23"/>
      <c r="AA12" s="23"/>
      <c r="AB12" s="29"/>
      <c r="AC12" s="29"/>
      <c r="AD12" s="24"/>
      <c r="AE12" s="24"/>
      <c r="AF12" s="24"/>
      <c r="AG12" s="30"/>
      <c r="AH12" s="30"/>
    </row>
    <row r="13" spans="2:34" ht="15" thickBot="1">
      <c r="B13" s="41" t="s">
        <v>18</v>
      </c>
      <c r="C13" s="41">
        <v>0.72</v>
      </c>
      <c r="D13" s="42">
        <f>D3*C13/100</f>
        <v>547308.08114399994</v>
      </c>
      <c r="E13" s="8"/>
      <c r="F13" s="9"/>
    </row>
    <row r="14" spans="2:34" ht="15.75" thickBot="1">
      <c r="B14" s="43" t="s">
        <v>19</v>
      </c>
      <c r="C14" s="43">
        <v>23.93</v>
      </c>
      <c r="D14" s="44">
        <f>D3*C14/100</f>
        <v>18190392.196911</v>
      </c>
      <c r="E14" s="8"/>
      <c r="F14" s="9"/>
      <c r="G14" t="s">
        <v>67</v>
      </c>
      <c r="M14" s="32"/>
      <c r="N14" s="32"/>
      <c r="O14" s="32"/>
    </row>
    <row r="15" spans="2:34" ht="15.75" thickBot="1">
      <c r="B15" s="43" t="s">
        <v>20</v>
      </c>
      <c r="C15" s="43">
        <v>0.12</v>
      </c>
      <c r="D15" s="44">
        <f>D3*C15/100</f>
        <v>91218.013523999995</v>
      </c>
      <c r="E15" s="8"/>
      <c r="F15" s="9"/>
      <c r="G15" t="s">
        <v>71</v>
      </c>
    </row>
    <row r="16" spans="2:34" ht="15.75" thickBot="1">
      <c r="B16" s="45" t="s">
        <v>21</v>
      </c>
      <c r="C16" s="45">
        <v>0.02</v>
      </c>
      <c r="D16" s="46">
        <f>D3*C16/100</f>
        <v>15203.002253999999</v>
      </c>
      <c r="E16" s="8"/>
      <c r="F16" s="9"/>
      <c r="G16" t="s">
        <v>84</v>
      </c>
    </row>
    <row r="17" spans="2:32" ht="15.75" thickBot="1">
      <c r="B17" s="45" t="s">
        <v>22</v>
      </c>
      <c r="C17" s="45">
        <v>0</v>
      </c>
      <c r="D17" s="46">
        <f>D3*C17/100</f>
        <v>0</v>
      </c>
      <c r="E17" s="8"/>
      <c r="F17" s="9"/>
      <c r="G17" s="31" t="s">
        <v>68</v>
      </c>
      <c r="H17" s="31"/>
      <c r="I17" s="31"/>
      <c r="J17" s="31"/>
      <c r="AA17" s="37"/>
      <c r="AB17" s="37"/>
      <c r="AC17" s="37"/>
      <c r="AD17" s="37"/>
      <c r="AE17" s="37"/>
      <c r="AF17" s="37"/>
    </row>
    <row r="18" spans="2:32" ht="15.75" thickBot="1">
      <c r="B18" s="45" t="s">
        <v>23</v>
      </c>
      <c r="C18" s="45">
        <v>1.93</v>
      </c>
      <c r="D18" s="46">
        <f>D3*C18/100</f>
        <v>1467089.7175109996</v>
      </c>
      <c r="E18" s="8"/>
      <c r="F18" s="9"/>
      <c r="G18" s="37" t="s">
        <v>69</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2:32" ht="15" thickBot="1">
      <c r="B19" s="45" t="s">
        <v>24</v>
      </c>
      <c r="C19" s="45">
        <v>0.01</v>
      </c>
      <c r="D19" s="46">
        <f>D3*C19/100</f>
        <v>7601.5011269999995</v>
      </c>
      <c r="E19" s="8"/>
      <c r="F19" s="9"/>
      <c r="G19" t="s">
        <v>47</v>
      </c>
      <c r="P19" s="37"/>
      <c r="Q19" s="37"/>
      <c r="R19" s="37"/>
      <c r="S19" s="37"/>
      <c r="T19" s="37"/>
      <c r="U19" s="37"/>
      <c r="V19" s="37"/>
      <c r="W19" s="37"/>
      <c r="X19" s="37"/>
      <c r="Y19" s="37"/>
      <c r="Z19" s="37"/>
    </row>
    <row r="20" spans="2:32" ht="15.75" thickBot="1">
      <c r="B20" s="45" t="s">
        <v>25</v>
      </c>
      <c r="C20" s="45">
        <v>2.2200000000000002</v>
      </c>
      <c r="D20" s="46">
        <f>D3*C20/100</f>
        <v>1687533.2501940001</v>
      </c>
      <c r="E20" s="8"/>
      <c r="F20" s="9"/>
      <c r="G20" t="s">
        <v>70</v>
      </c>
    </row>
    <row r="21" spans="2:32" ht="15" thickBot="1">
      <c r="B21" s="45" t="s">
        <v>26</v>
      </c>
      <c r="C21" s="45">
        <v>17.559999999999999</v>
      </c>
      <c r="D21" s="46">
        <f>D3*C21/100</f>
        <v>13348235.979011998</v>
      </c>
      <c r="E21" s="8"/>
      <c r="F21" s="9"/>
    </row>
    <row r="22" spans="2:32" ht="15" thickBot="1">
      <c r="B22" s="41" t="s">
        <v>27</v>
      </c>
      <c r="C22" s="47">
        <v>0.9</v>
      </c>
      <c r="D22" s="42">
        <f>D3*C22/100</f>
        <v>684135.10142999992</v>
      </c>
      <c r="E22" s="8"/>
      <c r="F22" s="9"/>
    </row>
    <row r="23" spans="2:32" ht="15" thickBot="1">
      <c r="B23" s="43" t="s">
        <v>28</v>
      </c>
      <c r="C23" s="43">
        <v>42.64</v>
      </c>
      <c r="D23" s="44">
        <f>D3*C23/100</f>
        <v>32412800.805527996</v>
      </c>
      <c r="E23" s="8"/>
      <c r="F23" s="9"/>
    </row>
    <row r="24" spans="2:32" ht="15" thickBot="1">
      <c r="B24" s="45" t="s">
        <v>29</v>
      </c>
      <c r="C24" s="45">
        <v>0</v>
      </c>
      <c r="D24" s="46">
        <f>D3*C24/100</f>
        <v>0</v>
      </c>
      <c r="E24" s="8"/>
      <c r="F24" s="9"/>
    </row>
    <row r="25" spans="2:32" ht="15" thickBot="1">
      <c r="B25" s="45" t="s">
        <v>30</v>
      </c>
      <c r="C25" s="45">
        <v>0.05</v>
      </c>
      <c r="D25" s="46">
        <f>D3*C25/100</f>
        <v>38007.505635000001</v>
      </c>
      <c r="E25" s="8"/>
      <c r="F25" s="9"/>
    </row>
    <row r="26" spans="2:32" ht="15" thickBot="1">
      <c r="B26" s="45" t="s">
        <v>31</v>
      </c>
      <c r="C26" s="45">
        <v>2.2400000000000002</v>
      </c>
      <c r="D26" s="46">
        <f>D3*C26/100</f>
        <v>1702736.252448</v>
      </c>
      <c r="E26" s="8"/>
      <c r="F26" s="9"/>
    </row>
    <row r="27" spans="2:32" ht="15" thickBot="1">
      <c r="B27" s="45" t="s">
        <v>32</v>
      </c>
      <c r="C27" s="45">
        <v>3.34</v>
      </c>
      <c r="D27" s="46">
        <f>D3*C27/100</f>
        <v>2538901.3764180001</v>
      </c>
      <c r="E27" s="81"/>
      <c r="F27" s="82"/>
      <c r="G27" s="36"/>
      <c r="H27" s="36"/>
      <c r="I27" s="36"/>
    </row>
    <row r="28" spans="2:32" ht="15" thickBot="1">
      <c r="B28" s="41" t="s">
        <v>33</v>
      </c>
      <c r="C28" s="47">
        <v>0</v>
      </c>
      <c r="D28" s="42">
        <f>D3*C28/100</f>
        <v>0</v>
      </c>
      <c r="E28" s="81"/>
      <c r="F28" s="83"/>
      <c r="G28" s="36"/>
      <c r="H28" s="36"/>
      <c r="I28" s="36"/>
    </row>
    <row r="29" spans="2:32" ht="15" thickBot="1">
      <c r="B29" s="41" t="s">
        <v>34</v>
      </c>
      <c r="C29" s="47">
        <v>2.75</v>
      </c>
      <c r="D29" s="42">
        <f>D3*C29/100</f>
        <v>2090412.8099249997</v>
      </c>
      <c r="E29" s="81"/>
      <c r="F29" s="84"/>
      <c r="G29" s="36"/>
      <c r="H29" s="36"/>
      <c r="I29" s="36"/>
    </row>
    <row r="30" spans="2:32" ht="15" thickBot="1">
      <c r="B30" s="43" t="s">
        <v>35</v>
      </c>
      <c r="C30" s="43">
        <v>0.78</v>
      </c>
      <c r="D30" s="44">
        <f>D3*C30/100</f>
        <v>592917.08790599997</v>
      </c>
      <c r="E30" s="81"/>
      <c r="F30" s="81"/>
      <c r="G30" s="36"/>
      <c r="H30" s="36"/>
      <c r="I30" s="36"/>
    </row>
    <row r="31" spans="2:32" ht="15" thickBot="1">
      <c r="B31" s="47"/>
      <c r="C31" s="41"/>
      <c r="D31" s="42"/>
      <c r="E31" s="85"/>
      <c r="F31" s="81"/>
      <c r="G31" s="36"/>
      <c r="H31" s="36"/>
      <c r="I31" s="36"/>
    </row>
    <row r="32" spans="2:32" ht="15.75" thickBot="1">
      <c r="B32" s="41" t="s">
        <v>8</v>
      </c>
      <c r="C32" s="41">
        <f>SUM(C7:C31)</f>
        <v>100</v>
      </c>
      <c r="D32" s="48">
        <f>SUM(D7:D31)</f>
        <v>76015011.269999996</v>
      </c>
      <c r="E32" s="86"/>
      <c r="F32" s="85"/>
      <c r="G32" s="36"/>
      <c r="H32" s="36"/>
      <c r="I32" s="36"/>
    </row>
    <row r="33" spans="2:9" ht="15" thickBot="1">
      <c r="B33" s="41"/>
      <c r="C33" s="41"/>
      <c r="D33" s="41"/>
      <c r="E33" s="36"/>
      <c r="F33" s="36"/>
      <c r="G33" s="36"/>
      <c r="H33" s="36"/>
      <c r="I33" s="36"/>
    </row>
    <row r="34" spans="2:9" ht="15" thickBot="1">
      <c r="B34" s="41" t="s">
        <v>38</v>
      </c>
      <c r="C34" s="41"/>
      <c r="D34" s="41"/>
      <c r="E34" s="36"/>
      <c r="F34" s="36"/>
      <c r="G34" s="36"/>
      <c r="H34" s="36"/>
      <c r="I34" s="36"/>
    </row>
    <row r="35" spans="2:9" ht="15" thickBot="1">
      <c r="B35" s="43" t="s">
        <v>39</v>
      </c>
      <c r="C35" s="43"/>
      <c r="D35" s="44">
        <f>D12+D14+D15+D23+D30</f>
        <v>51675004.661346003</v>
      </c>
      <c r="E35" s="85"/>
      <c r="F35" s="36"/>
      <c r="G35" s="36"/>
      <c r="H35" s="36"/>
      <c r="I35" s="36"/>
    </row>
    <row r="36" spans="2:9" ht="15" thickBot="1">
      <c r="B36" s="41" t="s">
        <v>40</v>
      </c>
      <c r="C36" s="41"/>
      <c r="D36" s="42">
        <f>D7+D8+D9+D10+D11+D13+D16+D17+D18+D19+D20+D21+D22+D24+D25+D26+D27+D28+D29</f>
        <v>24340006.608653996</v>
      </c>
      <c r="E36" s="85"/>
      <c r="F36" s="36"/>
      <c r="G36" s="36"/>
      <c r="H36" s="36"/>
      <c r="I36" s="36"/>
    </row>
    <row r="37" spans="2:9" ht="15.75" thickBot="1">
      <c r="B37" s="41" t="s">
        <v>8</v>
      </c>
      <c r="C37" s="41"/>
      <c r="D37" s="48">
        <f>SUM(D35:D36)</f>
        <v>76015011.269999996</v>
      </c>
      <c r="E37" s="86"/>
      <c r="F37" s="36"/>
      <c r="G37" s="36"/>
      <c r="H37" s="36"/>
      <c r="I37" s="36"/>
    </row>
    <row r="38" spans="2:9" ht="15.75" thickBot="1">
      <c r="B38" s="41"/>
      <c r="C38" s="41"/>
      <c r="D38" s="48"/>
      <c r="E38" s="86"/>
      <c r="F38" s="36"/>
      <c r="G38" s="36"/>
      <c r="H38" s="36"/>
      <c r="I38" s="36"/>
    </row>
    <row r="39" spans="2:9" ht="15.75" thickBot="1">
      <c r="B39" s="41"/>
      <c r="C39" s="41"/>
      <c r="D39" s="48"/>
      <c r="E39" s="86"/>
      <c r="F39" s="36"/>
      <c r="G39" s="36"/>
      <c r="H39" s="36"/>
      <c r="I39" s="36"/>
    </row>
    <row r="40" spans="2:9" ht="15.75" thickBot="1">
      <c r="B40" s="41"/>
      <c r="C40" s="48" t="s">
        <v>64</v>
      </c>
      <c r="D40" s="48" t="s">
        <v>65</v>
      </c>
      <c r="E40" s="86"/>
      <c r="F40" s="87"/>
      <c r="G40" s="36"/>
      <c r="H40" s="36"/>
      <c r="I40" s="36"/>
    </row>
    <row r="41" spans="2:9" ht="29.25" thickBot="1">
      <c r="B41" s="58" t="s">
        <v>59</v>
      </c>
      <c r="C41" s="51">
        <f>D41/D32*100</f>
        <v>67.98</v>
      </c>
      <c r="D41" s="49">
        <f>D12+D14+D15+D23+D30</f>
        <v>51675004.661346003</v>
      </c>
      <c r="E41" s="86"/>
      <c r="F41" s="88"/>
      <c r="G41" s="36"/>
      <c r="H41" s="89"/>
      <c r="I41" s="36"/>
    </row>
    <row r="42" spans="2:9" ht="15.75" thickBot="1">
      <c r="B42" s="59" t="s">
        <v>61</v>
      </c>
      <c r="C42" s="55">
        <f>D42/D32*100</f>
        <v>27.369999999999994</v>
      </c>
      <c r="D42" s="56">
        <f>D16+D17+D18+D19+D20+D21+D24+D25+D26+D27</f>
        <v>20805308.584598996</v>
      </c>
      <c r="E42" s="86"/>
      <c r="F42" s="88"/>
      <c r="G42" s="36"/>
      <c r="H42" s="89"/>
      <c r="I42" s="36"/>
    </row>
    <row r="43" spans="2:9" ht="15.75" thickBot="1">
      <c r="B43" s="52" t="s">
        <v>62</v>
      </c>
      <c r="C43" s="53">
        <f>D43/D32*100</f>
        <v>4.6499999999999995</v>
      </c>
      <c r="D43" s="54">
        <f>D11+D13+D22+D28+D29+D7+D8+D9+D10</f>
        <v>3534698.0240549995</v>
      </c>
      <c r="E43" s="86"/>
      <c r="F43" s="88"/>
      <c r="G43" s="36"/>
      <c r="H43" s="89"/>
      <c r="I43" s="36"/>
    </row>
    <row r="44" spans="2:9" ht="15.75" thickTop="1">
      <c r="C44">
        <f>SUM(C41:C43)</f>
        <v>100</v>
      </c>
      <c r="D44" s="10">
        <f>SUM(D41:D43)</f>
        <v>76015011.270000011</v>
      </c>
      <c r="E44" s="86"/>
      <c r="F44" s="88"/>
      <c r="G44" s="36"/>
      <c r="H44" s="89"/>
      <c r="I44" s="36"/>
    </row>
  </sheetData>
  <pageMargins left="0.7" right="0.7" top="0.78740157499999996" bottom="0.78740157499999996"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46" sqref="G46"/>
    </sheetView>
  </sheetViews>
  <sheetFormatPr defaultRowHeight="14.25"/>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4"/>
  <sheetViews>
    <sheetView topLeftCell="P1" workbookViewId="0">
      <selection activeCell="G43" sqref="G43"/>
    </sheetView>
  </sheetViews>
  <sheetFormatPr defaultRowHeight="14.25"/>
  <cols>
    <col min="2" max="2" width="37.125" customWidth="1"/>
    <col min="4" max="4" width="12.25" customWidth="1"/>
    <col min="8" max="8" width="7.75" customWidth="1"/>
    <col min="9" max="9" width="8" customWidth="1"/>
    <col min="11" max="11" width="8.625" customWidth="1"/>
    <col min="12" max="12" width="8.125" customWidth="1"/>
    <col min="14" max="14" width="8.625" customWidth="1"/>
    <col min="15" max="15" width="8" customWidth="1"/>
    <col min="16" max="16" width="7.75" customWidth="1"/>
    <col min="17" max="17" width="8.375" customWidth="1"/>
    <col min="18" max="19" width="8" customWidth="1"/>
    <col min="20" max="20" width="8.375" customWidth="1"/>
    <col min="21" max="21" width="8.75" customWidth="1"/>
    <col min="22" max="22" width="8.375" customWidth="1"/>
    <col min="26" max="26" width="7.875" customWidth="1"/>
    <col min="27" max="27" width="7.75" customWidth="1"/>
    <col min="31" max="31" width="8.375" customWidth="1"/>
    <col min="32" max="32" width="8.625" customWidth="1"/>
  </cols>
  <sheetData>
    <row r="1" spans="2:34">
      <c r="B1" t="s">
        <v>182</v>
      </c>
    </row>
    <row r="2" spans="2:34" ht="15.75" thickBot="1">
      <c r="B2" s="31" t="s">
        <v>10</v>
      </c>
      <c r="C2" s="4"/>
    </row>
    <row r="3" spans="2:34" ht="16.5" thickTop="1" thickBot="1">
      <c r="B3" s="38" t="s">
        <v>9</v>
      </c>
      <c r="C3" s="39">
        <v>1</v>
      </c>
      <c r="D3" s="40">
        <v>62569628.490000002</v>
      </c>
      <c r="E3" s="10"/>
      <c r="F3" s="6"/>
    </row>
    <row r="4" spans="2:34" ht="15" thickBot="1">
      <c r="B4" s="41" t="s">
        <v>12</v>
      </c>
      <c r="C4" s="41"/>
      <c r="D4" s="42"/>
      <c r="E4" s="5"/>
      <c r="F4" t="s">
        <v>56</v>
      </c>
    </row>
    <row r="5" spans="2:34" ht="81.75" thickBot="1">
      <c r="B5" s="41"/>
      <c r="C5" s="41"/>
      <c r="D5" s="42"/>
      <c r="E5" s="5"/>
      <c r="F5" s="6"/>
      <c r="G5" s="12" t="s">
        <v>78</v>
      </c>
      <c r="H5" s="12" t="s">
        <v>43</v>
      </c>
      <c r="I5" s="12" t="s">
        <v>48</v>
      </c>
      <c r="J5" s="13" t="s">
        <v>74</v>
      </c>
      <c r="K5" s="13" t="s">
        <v>44</v>
      </c>
      <c r="L5" s="13" t="s">
        <v>75</v>
      </c>
      <c r="M5" s="13" t="s">
        <v>73</v>
      </c>
      <c r="N5" s="13" t="s">
        <v>76</v>
      </c>
      <c r="O5" s="14" t="s">
        <v>0</v>
      </c>
      <c r="P5" s="14" t="s">
        <v>44</v>
      </c>
      <c r="Q5" s="14" t="s">
        <v>72</v>
      </c>
      <c r="R5" s="14" t="s">
        <v>63</v>
      </c>
      <c r="S5" s="14" t="s">
        <v>76</v>
      </c>
      <c r="T5" s="15" t="s">
        <v>1</v>
      </c>
      <c r="U5" s="15" t="s">
        <v>45</v>
      </c>
      <c r="V5" s="15" t="s">
        <v>72</v>
      </c>
      <c r="W5" s="15" t="s">
        <v>63</v>
      </c>
      <c r="X5" s="15" t="s">
        <v>76</v>
      </c>
      <c r="Y5" s="16" t="s">
        <v>2</v>
      </c>
      <c r="Z5" s="16" t="s">
        <v>44</v>
      </c>
      <c r="AA5" s="16" t="s">
        <v>72</v>
      </c>
      <c r="AB5" s="16" t="s">
        <v>63</v>
      </c>
      <c r="AC5" s="16" t="s">
        <v>76</v>
      </c>
      <c r="AD5" s="17" t="s">
        <v>58</v>
      </c>
      <c r="AE5" s="17" t="s">
        <v>44</v>
      </c>
      <c r="AF5" s="17" t="s">
        <v>72</v>
      </c>
      <c r="AG5" s="17" t="s">
        <v>77</v>
      </c>
      <c r="AH5" s="17" t="s">
        <v>76</v>
      </c>
    </row>
    <row r="6" spans="2:34" ht="45.75" thickBot="1">
      <c r="B6" s="41"/>
      <c r="C6" s="41"/>
      <c r="D6" s="42"/>
      <c r="E6" s="5"/>
      <c r="F6" s="6"/>
      <c r="G6" s="12"/>
      <c r="H6" s="65"/>
      <c r="I6" s="65"/>
      <c r="J6" s="71" t="s">
        <v>82</v>
      </c>
      <c r="K6" s="70" t="s">
        <v>80</v>
      </c>
      <c r="L6" s="70" t="s">
        <v>81</v>
      </c>
      <c r="M6" s="72"/>
      <c r="N6" s="72"/>
      <c r="O6" s="71" t="s">
        <v>82</v>
      </c>
      <c r="P6" s="70" t="s">
        <v>80</v>
      </c>
      <c r="Q6" s="70" t="s">
        <v>81</v>
      </c>
      <c r="R6" s="66"/>
      <c r="S6" s="66"/>
      <c r="T6" s="71" t="s">
        <v>82</v>
      </c>
      <c r="U6" s="70" t="s">
        <v>80</v>
      </c>
      <c r="V6" s="70" t="s">
        <v>81</v>
      </c>
      <c r="W6" s="67"/>
      <c r="X6" s="67"/>
      <c r="Y6" s="71" t="s">
        <v>82</v>
      </c>
      <c r="Z6" s="70" t="s">
        <v>80</v>
      </c>
      <c r="AA6" s="70" t="s">
        <v>81</v>
      </c>
      <c r="AB6" s="68"/>
      <c r="AC6" s="68"/>
      <c r="AD6" s="71" t="s">
        <v>82</v>
      </c>
      <c r="AE6" s="70" t="s">
        <v>80</v>
      </c>
      <c r="AF6" s="70" t="s">
        <v>81</v>
      </c>
      <c r="AG6" s="69"/>
      <c r="AH6" s="69"/>
    </row>
    <row r="7" spans="2:34" ht="15" thickBot="1">
      <c r="B7" s="73" t="s">
        <v>11</v>
      </c>
      <c r="C7" s="73">
        <v>0.39</v>
      </c>
      <c r="D7" s="75">
        <f>D3*C7/100</f>
        <v>244021.55111100004</v>
      </c>
      <c r="E7" s="5"/>
      <c r="F7" s="6"/>
      <c r="G7" s="18"/>
      <c r="H7" s="19">
        <f>D35</f>
        <v>39813054.608186997</v>
      </c>
      <c r="I7" s="19">
        <f>H7/5</f>
        <v>7962610.9216373991</v>
      </c>
      <c r="J7" s="20">
        <f>I7*2</f>
        <v>15925221.843274798</v>
      </c>
      <c r="K7" s="20">
        <f>D36</f>
        <v>22756573.881812997</v>
      </c>
      <c r="L7" s="20">
        <f>(D42/1.5)+D43</f>
        <v>16199276.816060999</v>
      </c>
      <c r="M7" s="26">
        <f>SUM(J7:K7)</f>
        <v>38681795.725087792</v>
      </c>
      <c r="N7" s="26">
        <f>J7+L7</f>
        <v>32124498.6593358</v>
      </c>
      <c r="O7" s="21">
        <f>I7*2.5</f>
        <v>19906527.304093499</v>
      </c>
      <c r="P7" s="21">
        <f>D36</f>
        <v>22756573.881812997</v>
      </c>
      <c r="Q7" s="21">
        <f>(D42/1.5)+D43</f>
        <v>16199276.816060999</v>
      </c>
      <c r="R7" s="27">
        <f>SUM(O7:P7)</f>
        <v>42663101.1859065</v>
      </c>
      <c r="S7" s="27">
        <f>O7+Q7</f>
        <v>36105804.1201545</v>
      </c>
      <c r="T7" s="22">
        <f>I7*3.5</f>
        <v>27869138.225730896</v>
      </c>
      <c r="U7" s="22">
        <f>D36</f>
        <v>22756573.881812997</v>
      </c>
      <c r="V7" s="22">
        <f>(D42/1.5)+D43</f>
        <v>16199276.816060999</v>
      </c>
      <c r="W7" s="28">
        <f>SUM(T7:U7)</f>
        <v>50625712.107543893</v>
      </c>
      <c r="X7" s="28">
        <f>T7+V7</f>
        <v>44068415.041791894</v>
      </c>
      <c r="Y7" s="23">
        <f>I7*4.5</f>
        <v>35831749.147368297</v>
      </c>
      <c r="Z7" s="23">
        <f>D36</f>
        <v>22756573.881812997</v>
      </c>
      <c r="AA7" s="23">
        <f>(D42/1.5)+D43</f>
        <v>16199276.816060999</v>
      </c>
      <c r="AB7" s="29">
        <f>SUM(Y7:Z7)</f>
        <v>58588323.029181294</v>
      </c>
      <c r="AC7" s="29">
        <f>Y7+AA7</f>
        <v>52031025.963429295</v>
      </c>
      <c r="AD7" s="24">
        <f>I7*5</f>
        <v>39813054.608186997</v>
      </c>
      <c r="AE7" s="24">
        <f>D36</f>
        <v>22756573.881812997</v>
      </c>
      <c r="AF7" s="24">
        <f>(D42/1.5)+D43</f>
        <v>16199276.816060999</v>
      </c>
      <c r="AG7" s="57">
        <f>SUM(AD7:AE7)</f>
        <v>62569628.489999995</v>
      </c>
      <c r="AH7" s="30">
        <f>AD7+AF7</f>
        <v>56012331.424247995</v>
      </c>
    </row>
    <row r="8" spans="2:34" ht="15" thickBot="1">
      <c r="B8" s="73" t="s">
        <v>13</v>
      </c>
      <c r="C8" s="73">
        <v>0</v>
      </c>
      <c r="D8" s="75">
        <f>D3*C8/100</f>
        <v>0</v>
      </c>
      <c r="E8" s="5"/>
      <c r="F8" s="6"/>
      <c r="G8" s="25" t="s">
        <v>4</v>
      </c>
      <c r="H8" s="19"/>
      <c r="I8" s="19"/>
      <c r="J8" s="20">
        <f>J7*2</f>
        <v>31850443.686549596</v>
      </c>
      <c r="K8" s="20">
        <f>(K7-D7-D8)*2+(D7+D8)</f>
        <v>45269126.212514989</v>
      </c>
      <c r="L8" s="20">
        <f>(L7-D7-D8)*2+(D7+D8)</f>
        <v>32154532.081011001</v>
      </c>
      <c r="M8" s="26">
        <f>SUM(J8:K8)</f>
        <v>77119569.899064586</v>
      </c>
      <c r="N8" s="26">
        <f>J8+L8</f>
        <v>64004975.767560601</v>
      </c>
      <c r="O8" s="21">
        <f>O7*2</f>
        <v>39813054.608186997</v>
      </c>
      <c r="P8" s="21">
        <f>(P7-D7-D8)*2+(D7+D8)</f>
        <v>45269126.212514989</v>
      </c>
      <c r="Q8" s="21">
        <f>(Q7-D7-D8)*2+(D7+D8)</f>
        <v>32154532.081011001</v>
      </c>
      <c r="R8" s="27">
        <f>SUM(O8:P8)</f>
        <v>85082180.820701987</v>
      </c>
      <c r="S8" s="27">
        <f>O8+Q8</f>
        <v>71967586.689198002</v>
      </c>
      <c r="T8" s="22">
        <f>T7*2</f>
        <v>55738276.451461792</v>
      </c>
      <c r="U8" s="22">
        <f>(U7-D7-D8)*2+(D7+D8)</f>
        <v>45269126.212514989</v>
      </c>
      <c r="V8" s="22">
        <f>(V7-D7-D8)*2+(D7+D8)</f>
        <v>32154532.081011001</v>
      </c>
      <c r="W8" s="28">
        <f>SUM(T8:U8)</f>
        <v>101007402.66397679</v>
      </c>
      <c r="X8" s="28">
        <f>T8+V8</f>
        <v>87892808.532472789</v>
      </c>
      <c r="Y8" s="23">
        <f>Y7*2</f>
        <v>71663498.294736594</v>
      </c>
      <c r="Z8" s="23">
        <f>(Z7-D7-D8)*2+(D7+D8)</f>
        <v>45269126.212514989</v>
      </c>
      <c r="AA8" s="23">
        <f>(AA7-D7-D8)*2+(D7+D8)</f>
        <v>32154532.081011001</v>
      </c>
      <c r="AB8" s="29">
        <f>SUM(Y8:Z8)</f>
        <v>116932624.50725159</v>
      </c>
      <c r="AC8" s="29">
        <f>Y8+AA8</f>
        <v>103818030.37574759</v>
      </c>
      <c r="AD8" s="24">
        <f>AD7*2</f>
        <v>79626109.216373995</v>
      </c>
      <c r="AE8" s="24">
        <f>(AE7-D7-D8)*2+(D7+D8)</f>
        <v>45269126.212514989</v>
      </c>
      <c r="AF8" s="24">
        <f>(AF7-D7-D8)*2+(D7+D8)</f>
        <v>32154532.081011001</v>
      </c>
      <c r="AG8" s="30">
        <f>SUM(AD8:AE8)</f>
        <v>124895235.42888898</v>
      </c>
      <c r="AH8" s="30">
        <f>AD8+AF8</f>
        <v>111780641.29738499</v>
      </c>
    </row>
    <row r="9" spans="2:34" ht="15" thickBot="1">
      <c r="B9" s="41" t="s">
        <v>14</v>
      </c>
      <c r="C9" s="41">
        <v>0.01</v>
      </c>
      <c r="D9" s="42">
        <f>D3*C9/100</f>
        <v>6256.9628490000005</v>
      </c>
      <c r="E9" s="5"/>
      <c r="F9" s="6"/>
      <c r="G9" s="25" t="s">
        <v>5</v>
      </c>
      <c r="H9" s="19"/>
      <c r="I9" s="19"/>
      <c r="J9" s="20">
        <f>J7*3</f>
        <v>47775665.529824391</v>
      </c>
      <c r="K9" s="20">
        <f>(K7-D7-D8)*3+(D7+D8)</f>
        <v>67781678.543216988</v>
      </c>
      <c r="L9" s="20">
        <f>(L7-D7-D8)*3+(D7+D8)</f>
        <v>48109787.345960997</v>
      </c>
      <c r="M9" s="26">
        <f>SUM(J9:K9)</f>
        <v>115557344.07304138</v>
      </c>
      <c r="N9" s="26">
        <f>J9+L9</f>
        <v>95885452.875785381</v>
      </c>
      <c r="O9" s="21">
        <f>O7*3</f>
        <v>59719581.9122805</v>
      </c>
      <c r="P9" s="21">
        <f>(P7-D7-D8)*3+(D7+D8)</f>
        <v>67781678.543216988</v>
      </c>
      <c r="Q9" s="21">
        <f>(Q7-D7-D8)*3+(D7+D8)</f>
        <v>48109787.345960997</v>
      </c>
      <c r="R9" s="27">
        <f>SUM(O9:P9)</f>
        <v>127501260.45549749</v>
      </c>
      <c r="S9" s="27">
        <f>O9+Q9</f>
        <v>107829369.2582415</v>
      </c>
      <c r="T9" s="22">
        <f>T7*3</f>
        <v>83607414.677192688</v>
      </c>
      <c r="U9" s="22">
        <f>(U7-D7-D8)*3+(D7+D8)</f>
        <v>67781678.543216988</v>
      </c>
      <c r="V9" s="22">
        <f>(V7-D7-D8)*3+(D7+D8)</f>
        <v>48109787.345960997</v>
      </c>
      <c r="W9" s="28">
        <f>SUM(T9:U9)</f>
        <v>151389093.22040969</v>
      </c>
      <c r="X9" s="28">
        <f>T9+V9</f>
        <v>131717202.02315369</v>
      </c>
      <c r="Y9" s="23">
        <f>Y7*3</f>
        <v>107495247.44210489</v>
      </c>
      <c r="Z9" s="23">
        <f>(Z7-D7-D8)*3+(D7+D8)</f>
        <v>67781678.543216988</v>
      </c>
      <c r="AA9" s="23">
        <f>(AA7-D7-D8)*3+(D7+D8)</f>
        <v>48109787.345960997</v>
      </c>
      <c r="AB9" s="29">
        <f>SUM(Y9:Z9)</f>
        <v>175276925.98532188</v>
      </c>
      <c r="AC9" s="29">
        <f>Y9+AA9</f>
        <v>155605034.78806588</v>
      </c>
      <c r="AD9" s="24">
        <f>AD7*3</f>
        <v>119439163.824561</v>
      </c>
      <c r="AE9" s="24">
        <f>(AE7-D7-D8)*3+(D7+D8)</f>
        <v>67781678.543216988</v>
      </c>
      <c r="AF9" s="24">
        <f>(AF7-D7-D8)*3+(D7+D8)</f>
        <v>48109787.345960997</v>
      </c>
      <c r="AG9" s="30">
        <f>SUM(AD9:AE9)</f>
        <v>187220842.367778</v>
      </c>
      <c r="AH9" s="30">
        <f>AD9+AF9</f>
        <v>167548951.170522</v>
      </c>
    </row>
    <row r="10" spans="2:34" ht="15" thickBot="1">
      <c r="B10" s="41" t="s">
        <v>15</v>
      </c>
      <c r="C10" s="41">
        <v>0</v>
      </c>
      <c r="D10" s="42">
        <f>D3*C10/100</f>
        <v>0</v>
      </c>
      <c r="E10" s="5"/>
      <c r="F10" s="6"/>
      <c r="G10" s="25" t="s">
        <v>6</v>
      </c>
      <c r="H10" s="19"/>
      <c r="I10" s="19"/>
      <c r="J10" s="20">
        <f>J7*4</f>
        <v>63700887.373099193</v>
      </c>
      <c r="K10" s="20">
        <f>(K7-D7-D8)*4+(D7+D8)</f>
        <v>90294230.87391898</v>
      </c>
      <c r="L10" s="20">
        <f>(L7-D7-D8)*4+(D7+D8)</f>
        <v>64065042.610910997</v>
      </c>
      <c r="M10" s="26">
        <f>SUM(J10:K10)</f>
        <v>153995118.24701816</v>
      </c>
      <c r="N10" s="26">
        <f>J10+L10</f>
        <v>127765929.98401019</v>
      </c>
      <c r="O10" s="21">
        <f>O7*4</f>
        <v>79626109.216373995</v>
      </c>
      <c r="P10" s="21">
        <f>(P7-D7-D8)*4+(D7+D8)</f>
        <v>90294230.87391898</v>
      </c>
      <c r="Q10" s="21">
        <f>(Q7-D7-D8)*4+(D7+D8)</f>
        <v>64065042.610910997</v>
      </c>
      <c r="R10" s="27">
        <f>SUM(O10:P10)</f>
        <v>169920340.09029299</v>
      </c>
      <c r="S10" s="27">
        <f>O10+Q10</f>
        <v>143691151.82728499</v>
      </c>
      <c r="T10" s="22">
        <f>T7*4</f>
        <v>111476552.90292358</v>
      </c>
      <c r="U10" s="22">
        <f>(U7-D7-D8)*4+(D7+D8)</f>
        <v>90294230.87391898</v>
      </c>
      <c r="V10" s="22">
        <f>(V7-D7-D8)*4+(D7+D8)</f>
        <v>64065042.610910997</v>
      </c>
      <c r="W10" s="28">
        <f>SUM(T10:U10)</f>
        <v>201770783.77684256</v>
      </c>
      <c r="X10" s="28">
        <f>T10+V10</f>
        <v>175541595.5138346</v>
      </c>
      <c r="Y10" s="23">
        <f>Y7*4</f>
        <v>143326996.58947319</v>
      </c>
      <c r="Z10" s="23">
        <f>(Z7-D7-D8)*4+(D7+D8)</f>
        <v>90294230.87391898</v>
      </c>
      <c r="AA10" s="23">
        <f>(AA7-D7-D8)*4+(D7+D8)</f>
        <v>64065042.610910997</v>
      </c>
      <c r="AB10" s="29">
        <f>SUM(Y10:Z10)</f>
        <v>233621227.46339217</v>
      </c>
      <c r="AC10" s="29">
        <f>Y10+AA10</f>
        <v>207392039.2003842</v>
      </c>
      <c r="AD10" s="24">
        <f>AD7*4</f>
        <v>159252218.43274799</v>
      </c>
      <c r="AE10" s="24">
        <f>(AE7-D7-D8)*4+(D7+D8)</f>
        <v>90294230.87391898</v>
      </c>
      <c r="AF10" s="24">
        <f>(AF7-D7-D8)*4+(D7+D8)</f>
        <v>64065042.610910997</v>
      </c>
      <c r="AG10" s="30">
        <f>SUM(AD10:AE10)</f>
        <v>249546449.30666697</v>
      </c>
      <c r="AH10" s="30">
        <f>AD10+AF10</f>
        <v>223317261.04365897</v>
      </c>
    </row>
    <row r="11" spans="2:34" ht="15" thickBot="1">
      <c r="B11" s="41" t="s">
        <v>16</v>
      </c>
      <c r="C11" s="41">
        <v>0.13</v>
      </c>
      <c r="D11" s="42">
        <f>D3*C11/100</f>
        <v>81340.517036999998</v>
      </c>
      <c r="E11" s="5"/>
      <c r="F11" s="5"/>
      <c r="G11" s="25" t="s">
        <v>7</v>
      </c>
      <c r="H11" s="19"/>
      <c r="I11" s="19"/>
      <c r="J11" s="20">
        <f>J7*5</f>
        <v>79626109.216373995</v>
      </c>
      <c r="K11" s="20">
        <f>(K7-D7-D8)*5+(D7+D8)</f>
        <v>112806783.20462097</v>
      </c>
      <c r="L11" s="20">
        <f>(L7-D7-D8)*5+(D7+D8)</f>
        <v>80020297.875861004</v>
      </c>
      <c r="M11" s="26">
        <f>SUM(J11:K11)</f>
        <v>192432892.42099497</v>
      </c>
      <c r="N11" s="26">
        <f>J11+L11</f>
        <v>159646407.092235</v>
      </c>
      <c r="O11" s="21">
        <f>O7*5</f>
        <v>99532636.52046749</v>
      </c>
      <c r="P11" s="21">
        <f>(P7-D7-D8)*5+(D7+D8)</f>
        <v>112806783.20462097</v>
      </c>
      <c r="Q11" s="21">
        <f>(Q7-D7-D8)*5+(D7+D8)</f>
        <v>80020297.875861004</v>
      </c>
      <c r="R11" s="27">
        <f>SUM(O11:P11)</f>
        <v>212339419.72508848</v>
      </c>
      <c r="S11" s="27">
        <f>O11+Q11</f>
        <v>179552934.39632851</v>
      </c>
      <c r="T11" s="22">
        <f>T7*5</f>
        <v>139345691.12865448</v>
      </c>
      <c r="U11" s="22">
        <f>(U7-D7-D8)*5+(D7+D8)</f>
        <v>112806783.20462097</v>
      </c>
      <c r="V11" s="22">
        <f>(V7-D7-D8)*5+(D7+D8)</f>
        <v>80020297.875861004</v>
      </c>
      <c r="W11" s="28">
        <f>SUM(T11:U11)</f>
        <v>252152474.33327544</v>
      </c>
      <c r="X11" s="28">
        <f>T11+V11</f>
        <v>219365989.00451547</v>
      </c>
      <c r="Y11" s="23">
        <f>Y7*5</f>
        <v>179158745.7368415</v>
      </c>
      <c r="Z11" s="23">
        <f>(Z7-D7-D8)*5+(D7+D8)</f>
        <v>112806783.20462097</v>
      </c>
      <c r="AA11" s="23">
        <f>(AA7-D7-D8)*5+(D7+D8)</f>
        <v>80020297.875861004</v>
      </c>
      <c r="AB11" s="29">
        <f>SUM(Y11:Z11)</f>
        <v>291965528.94146246</v>
      </c>
      <c r="AC11" s="29">
        <f>Y11+AA11</f>
        <v>259179043.61270249</v>
      </c>
      <c r="AD11" s="24">
        <f>AD7*5</f>
        <v>199065273.04093498</v>
      </c>
      <c r="AE11" s="24">
        <f>(AE7-D7-D8)*5+(D7+D8)</f>
        <v>112806783.20462097</v>
      </c>
      <c r="AF11" s="24">
        <f>(AF7-D7-D8)*5+(D7+D8)</f>
        <v>80020297.875861004</v>
      </c>
      <c r="AG11" s="30">
        <f>SUM(AD11:AE11)</f>
        <v>311872056.24555594</v>
      </c>
      <c r="AH11" s="30">
        <f>AD11+AF11</f>
        <v>279085570.91679597</v>
      </c>
    </row>
    <row r="12" spans="2:34" ht="15" thickBot="1">
      <c r="B12" s="43" t="s">
        <v>17</v>
      </c>
      <c r="C12" s="43">
        <v>2.4900000000000002</v>
      </c>
      <c r="D12" s="44">
        <f>D3*C12/100</f>
        <v>1557983.7494010001</v>
      </c>
      <c r="E12" s="8"/>
      <c r="F12" s="9"/>
      <c r="G12" s="25"/>
      <c r="H12" s="19"/>
      <c r="I12" s="19"/>
      <c r="J12" s="20"/>
      <c r="K12" s="20"/>
      <c r="L12" s="20"/>
      <c r="M12" s="26"/>
      <c r="N12" s="26"/>
      <c r="O12" s="21"/>
      <c r="P12" s="21"/>
      <c r="Q12" s="21"/>
      <c r="R12" s="27"/>
      <c r="S12" s="27"/>
      <c r="T12" s="22"/>
      <c r="U12" s="22"/>
      <c r="V12" s="22"/>
      <c r="W12" s="28"/>
      <c r="X12" s="28"/>
      <c r="Y12" s="23"/>
      <c r="Z12" s="23"/>
      <c r="AA12" s="23"/>
      <c r="AB12" s="29"/>
      <c r="AC12" s="29"/>
      <c r="AD12" s="24"/>
      <c r="AE12" s="24"/>
      <c r="AF12" s="24"/>
      <c r="AG12" s="30"/>
      <c r="AH12" s="30"/>
    </row>
    <row r="13" spans="2:34" ht="15" thickBot="1">
      <c r="B13" s="41" t="s">
        <v>18</v>
      </c>
      <c r="C13" s="41">
        <v>0.94</v>
      </c>
      <c r="D13" s="42">
        <f>D3*C13/100</f>
        <v>588154.50780599995</v>
      </c>
      <c r="E13" s="8"/>
      <c r="F13" s="9"/>
    </row>
    <row r="14" spans="2:34" ht="15.75" thickBot="1">
      <c r="B14" s="43" t="s">
        <v>19</v>
      </c>
      <c r="C14" s="43">
        <v>21.56</v>
      </c>
      <c r="D14" s="44">
        <f>D3*C14/100</f>
        <v>13490011.902443999</v>
      </c>
      <c r="E14" s="8"/>
      <c r="F14" s="9"/>
      <c r="G14" t="s">
        <v>67</v>
      </c>
      <c r="M14" s="32"/>
      <c r="N14" s="32"/>
      <c r="O14" s="32"/>
    </row>
    <row r="15" spans="2:34" ht="15.75" thickBot="1">
      <c r="B15" s="43" t="s">
        <v>20</v>
      </c>
      <c r="C15" s="43">
        <v>0.21</v>
      </c>
      <c r="D15" s="44">
        <f>D3*C15/100</f>
        <v>131396.21982899998</v>
      </c>
      <c r="E15" s="8"/>
      <c r="F15" s="9"/>
      <c r="G15" t="s">
        <v>71</v>
      </c>
    </row>
    <row r="16" spans="2:34" ht="15.75" thickBot="1">
      <c r="B16" s="45" t="s">
        <v>21</v>
      </c>
      <c r="C16" s="45">
        <v>0.11</v>
      </c>
      <c r="D16" s="46">
        <f>D3*C16/100</f>
        <v>68826.591339000006</v>
      </c>
      <c r="E16" s="8"/>
      <c r="F16" s="9"/>
      <c r="G16" t="s">
        <v>84</v>
      </c>
    </row>
    <row r="17" spans="2:32" ht="15.75" thickBot="1">
      <c r="B17" s="45" t="s">
        <v>22</v>
      </c>
      <c r="C17" s="45">
        <v>0</v>
      </c>
      <c r="D17" s="46">
        <f>D3*C17/100</f>
        <v>0</v>
      </c>
      <c r="E17" s="8"/>
      <c r="F17" s="9"/>
      <c r="G17" s="31" t="s">
        <v>68</v>
      </c>
      <c r="H17" s="31"/>
      <c r="I17" s="31"/>
      <c r="J17" s="31"/>
      <c r="AA17" s="37"/>
      <c r="AB17" s="37"/>
      <c r="AC17" s="37"/>
      <c r="AD17" s="37"/>
      <c r="AE17" s="37"/>
      <c r="AF17" s="37"/>
    </row>
    <row r="18" spans="2:32" ht="15.75" thickBot="1">
      <c r="B18" s="45" t="s">
        <v>23</v>
      </c>
      <c r="C18" s="45">
        <v>1.41</v>
      </c>
      <c r="D18" s="46">
        <f>D3*C18/100</f>
        <v>882231.76170899998</v>
      </c>
      <c r="E18" s="8"/>
      <c r="F18" s="9"/>
      <c r="G18" s="37" t="s">
        <v>69</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2:32" ht="15" thickBot="1">
      <c r="B19" s="45" t="s">
        <v>24</v>
      </c>
      <c r="C19" s="45">
        <v>0.03</v>
      </c>
      <c r="D19" s="46">
        <f>D3*C19/100</f>
        <v>18770.888546999999</v>
      </c>
      <c r="E19" s="8"/>
      <c r="F19" s="9"/>
      <c r="G19" t="s">
        <v>47</v>
      </c>
      <c r="P19" s="37"/>
      <c r="Q19" s="37"/>
      <c r="R19" s="37"/>
      <c r="S19" s="37"/>
      <c r="T19" s="37"/>
      <c r="U19" s="37"/>
      <c r="V19" s="37"/>
      <c r="W19" s="37"/>
      <c r="X19" s="37"/>
      <c r="Y19" s="37"/>
      <c r="Z19" s="37"/>
    </row>
    <row r="20" spans="2:32" ht="15.75" thickBot="1">
      <c r="B20" s="45" t="s">
        <v>25</v>
      </c>
      <c r="C20" s="45">
        <v>5.38</v>
      </c>
      <c r="D20" s="46">
        <f>D3*C20/100</f>
        <v>3366246.0127619999</v>
      </c>
      <c r="E20" s="8"/>
      <c r="F20" s="9"/>
      <c r="G20" t="s">
        <v>70</v>
      </c>
    </row>
    <row r="21" spans="2:32" ht="15" thickBot="1">
      <c r="B21" s="45" t="s">
        <v>26</v>
      </c>
      <c r="C21" s="45">
        <v>11.61</v>
      </c>
      <c r="D21" s="46">
        <f>D3*C21/100</f>
        <v>7264333.8676890004</v>
      </c>
      <c r="E21" s="8"/>
      <c r="F21" s="9"/>
    </row>
    <row r="22" spans="2:32" ht="15" thickBot="1">
      <c r="B22" s="41" t="s">
        <v>27</v>
      </c>
      <c r="C22" s="47">
        <v>0.59</v>
      </c>
      <c r="D22" s="42">
        <f>D3*C22/100</f>
        <v>369160.80809100001</v>
      </c>
      <c r="E22" s="8"/>
      <c r="F22" s="9"/>
    </row>
    <row r="23" spans="2:32" ht="15" thickBot="1">
      <c r="B23" s="43" t="s">
        <v>28</v>
      </c>
      <c r="C23" s="43">
        <v>38.299999999999997</v>
      </c>
      <c r="D23" s="44">
        <f>D3*C23/100</f>
        <v>23964167.711669996</v>
      </c>
      <c r="E23" s="8"/>
      <c r="F23" s="9"/>
    </row>
    <row r="24" spans="2:32" ht="15" thickBot="1">
      <c r="B24" s="45" t="s">
        <v>29</v>
      </c>
      <c r="C24" s="45">
        <v>0</v>
      </c>
      <c r="D24" s="46">
        <f>D3*C24/100</f>
        <v>0</v>
      </c>
      <c r="E24" s="8"/>
      <c r="F24" s="9"/>
    </row>
    <row r="25" spans="2:32" ht="15" thickBot="1">
      <c r="B25" s="45" t="s">
        <v>30</v>
      </c>
      <c r="C25" s="45">
        <v>0.03</v>
      </c>
      <c r="D25" s="46">
        <f>D3*C25/100</f>
        <v>18770.888546999999</v>
      </c>
      <c r="E25" s="8"/>
      <c r="F25" s="9"/>
    </row>
    <row r="26" spans="2:32" ht="15" thickBot="1">
      <c r="B26" s="45" t="s">
        <v>31</v>
      </c>
      <c r="C26" s="45">
        <v>7.62</v>
      </c>
      <c r="D26" s="46">
        <f>D3*C26/100</f>
        <v>4767805.6909379996</v>
      </c>
      <c r="E26" s="8"/>
      <c r="F26" s="9"/>
    </row>
    <row r="27" spans="2:32" ht="15" thickBot="1">
      <c r="B27" s="45" t="s">
        <v>32</v>
      </c>
      <c r="C27" s="45">
        <v>5.25</v>
      </c>
      <c r="D27" s="46">
        <f>D3*C27/100</f>
        <v>3284905.4957249998</v>
      </c>
      <c r="E27" s="81"/>
      <c r="F27" s="82"/>
      <c r="G27" s="36"/>
      <c r="H27" s="36"/>
      <c r="I27" s="36"/>
    </row>
    <row r="28" spans="2:32" ht="15" thickBot="1">
      <c r="B28" s="41" t="s">
        <v>33</v>
      </c>
      <c r="C28" s="47">
        <v>0</v>
      </c>
      <c r="D28" s="42">
        <f>D3*C28/100</f>
        <v>0</v>
      </c>
      <c r="E28" s="81"/>
      <c r="F28" s="83"/>
      <c r="G28" s="36"/>
      <c r="H28" s="36"/>
      <c r="I28" s="36"/>
    </row>
    <row r="29" spans="2:32" ht="15" thickBot="1">
      <c r="B29" s="41" t="s">
        <v>34</v>
      </c>
      <c r="C29" s="47">
        <v>2.87</v>
      </c>
      <c r="D29" s="42">
        <f>D3*C29/100</f>
        <v>1795748.3376630002</v>
      </c>
      <c r="E29" s="81"/>
      <c r="F29" s="84"/>
      <c r="G29" s="36"/>
      <c r="H29" s="36"/>
      <c r="I29" s="36"/>
    </row>
    <row r="30" spans="2:32" ht="15" thickBot="1">
      <c r="B30" s="43" t="s">
        <v>35</v>
      </c>
      <c r="C30" s="43">
        <v>1.07</v>
      </c>
      <c r="D30" s="44">
        <f>D3*C30/100</f>
        <v>669495.02484299999</v>
      </c>
      <c r="E30" s="81"/>
      <c r="F30" s="81"/>
      <c r="G30" s="36"/>
      <c r="H30" s="36"/>
      <c r="I30" s="36"/>
    </row>
    <row r="31" spans="2:32" ht="15" thickBot="1">
      <c r="B31" s="47"/>
      <c r="C31" s="41"/>
      <c r="D31" s="42"/>
      <c r="E31" s="85"/>
      <c r="F31" s="81"/>
      <c r="G31" s="36"/>
      <c r="H31" s="36"/>
      <c r="I31" s="36"/>
    </row>
    <row r="32" spans="2:32" ht="15.75" thickBot="1">
      <c r="B32" s="41" t="s">
        <v>8</v>
      </c>
      <c r="C32" s="41">
        <f>SUM(C7:C31)</f>
        <v>100</v>
      </c>
      <c r="D32" s="48">
        <f>SUM(D7:D31)</f>
        <v>62569628.490000002</v>
      </c>
      <c r="E32" s="86"/>
      <c r="F32" s="85"/>
      <c r="G32" s="36"/>
      <c r="H32" s="36"/>
      <c r="I32" s="36"/>
    </row>
    <row r="33" spans="2:9" ht="15" thickBot="1">
      <c r="B33" s="41"/>
      <c r="C33" s="41"/>
      <c r="D33" s="41"/>
      <c r="E33" s="36"/>
      <c r="F33" s="36"/>
      <c r="G33" s="36"/>
      <c r="H33" s="36"/>
      <c r="I33" s="36"/>
    </row>
    <row r="34" spans="2:9" ht="15" thickBot="1">
      <c r="B34" s="41" t="s">
        <v>38</v>
      </c>
      <c r="C34" s="41"/>
      <c r="D34" s="41"/>
      <c r="E34" s="36"/>
      <c r="F34" s="36"/>
      <c r="G34" s="36"/>
      <c r="H34" s="36"/>
      <c r="I34" s="36"/>
    </row>
    <row r="35" spans="2:9" ht="15" thickBot="1">
      <c r="B35" s="43" t="s">
        <v>39</v>
      </c>
      <c r="C35" s="43"/>
      <c r="D35" s="44">
        <f>D12+D14+D15+D23+D30</f>
        <v>39813054.608186997</v>
      </c>
      <c r="E35" s="85"/>
      <c r="F35" s="36"/>
      <c r="G35" s="36"/>
      <c r="H35" s="36"/>
      <c r="I35" s="36"/>
    </row>
    <row r="36" spans="2:9" ht="15" thickBot="1">
      <c r="B36" s="41" t="s">
        <v>40</v>
      </c>
      <c r="C36" s="41"/>
      <c r="D36" s="42">
        <f>D7+D8+D9+D10+D11+D13+D16+D17+D18+D19+D20+D21+D22+D24+D25+D26+D27+D28+D29</f>
        <v>22756573.881812997</v>
      </c>
      <c r="E36" s="85"/>
      <c r="F36" s="36"/>
      <c r="G36" s="36"/>
      <c r="H36" s="36"/>
      <c r="I36" s="36"/>
    </row>
    <row r="37" spans="2:9" ht="15.75" thickBot="1">
      <c r="B37" s="41" t="s">
        <v>8</v>
      </c>
      <c r="C37" s="41"/>
      <c r="D37" s="48">
        <f>SUM(D35:D36)</f>
        <v>62569628.489999995</v>
      </c>
      <c r="E37" s="86"/>
      <c r="F37" s="36"/>
      <c r="G37" s="36"/>
      <c r="H37" s="36"/>
      <c r="I37" s="36"/>
    </row>
    <row r="38" spans="2:9" ht="15.75" thickBot="1">
      <c r="B38" s="41"/>
      <c r="C38" s="41"/>
      <c r="D38" s="48"/>
      <c r="E38" s="86"/>
      <c r="F38" s="36"/>
      <c r="G38" s="36"/>
      <c r="H38" s="36"/>
      <c r="I38" s="36"/>
    </row>
    <row r="39" spans="2:9" ht="15.75" thickBot="1">
      <c r="B39" s="41"/>
      <c r="C39" s="41"/>
      <c r="D39" s="48"/>
      <c r="E39" s="86"/>
      <c r="F39" s="36"/>
      <c r="G39" s="36"/>
      <c r="H39" s="36"/>
      <c r="I39" s="36"/>
    </row>
    <row r="40" spans="2:9" ht="15.75" thickBot="1">
      <c r="B40" s="41"/>
      <c r="C40" s="48" t="s">
        <v>64</v>
      </c>
      <c r="D40" s="48" t="s">
        <v>65</v>
      </c>
      <c r="E40" s="86"/>
      <c r="F40" s="87"/>
      <c r="G40" s="36"/>
      <c r="H40" s="36"/>
      <c r="I40" s="36"/>
    </row>
    <row r="41" spans="2:9" ht="29.25" thickBot="1">
      <c r="B41" s="58" t="s">
        <v>59</v>
      </c>
      <c r="C41" s="51">
        <f>D41/D32*100</f>
        <v>63.629999999999995</v>
      </c>
      <c r="D41" s="49">
        <f>D12+D14+D15+D23+D30</f>
        <v>39813054.608186997</v>
      </c>
      <c r="E41" s="86"/>
      <c r="F41" s="88"/>
      <c r="G41" s="36"/>
      <c r="H41" s="89"/>
      <c r="I41" s="36"/>
    </row>
    <row r="42" spans="2:9" ht="15.75" thickBot="1">
      <c r="B42" s="59" t="s">
        <v>61</v>
      </c>
      <c r="C42" s="55">
        <f>D42/D32*100</f>
        <v>31.439999999999994</v>
      </c>
      <c r="D42" s="56">
        <f>D16+D17+D18+D19+D20+D21+D24+D25+D26+D27</f>
        <v>19671891.197255999</v>
      </c>
      <c r="E42" s="86"/>
      <c r="F42" s="88"/>
      <c r="G42" s="36"/>
      <c r="H42" s="89"/>
      <c r="I42" s="36"/>
    </row>
    <row r="43" spans="2:9" ht="15.75" thickBot="1">
      <c r="B43" s="52" t="s">
        <v>62</v>
      </c>
      <c r="C43" s="53">
        <f>D43/D32*100</f>
        <v>4.9300000000000006</v>
      </c>
      <c r="D43" s="54">
        <f>D11+D13+D22+D28+D29+D7+D8+D9+D10</f>
        <v>3084682.6845570002</v>
      </c>
      <c r="E43" s="86"/>
      <c r="F43" s="88"/>
      <c r="G43" s="36"/>
      <c r="H43" s="89"/>
      <c r="I43" s="36"/>
    </row>
    <row r="44" spans="2:9" ht="15.75" thickTop="1">
      <c r="C44">
        <f>SUM(C41:C43)</f>
        <v>100</v>
      </c>
      <c r="D44" s="10">
        <f>SUM(D41:D43)</f>
        <v>62569628.489999995</v>
      </c>
      <c r="E44" s="86"/>
      <c r="F44" s="88"/>
      <c r="G44" s="36"/>
      <c r="H44" s="89"/>
      <c r="I44" s="3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47"/>
  <sheetViews>
    <sheetView topLeftCell="Q1" workbookViewId="0">
      <selection activeCell="AI8" sqref="AI8"/>
    </sheetView>
  </sheetViews>
  <sheetFormatPr defaultRowHeight="14.25"/>
  <cols>
    <col min="2" max="2" width="36" customWidth="1"/>
    <col min="4" max="4" width="15" customWidth="1"/>
  </cols>
  <sheetData>
    <row r="2" spans="2:34">
      <c r="B2" t="s">
        <v>238</v>
      </c>
    </row>
    <row r="3" spans="2:34" ht="15.75" thickBot="1">
      <c r="B3" s="31" t="s">
        <v>10</v>
      </c>
      <c r="C3" s="4"/>
    </row>
    <row r="4" spans="2:34" ht="16.5" thickTop="1" thickBot="1">
      <c r="B4" s="38" t="s">
        <v>9</v>
      </c>
      <c r="C4" s="39">
        <v>1</v>
      </c>
      <c r="D4" s="40">
        <v>66812829.399999999</v>
      </c>
      <c r="E4" s="10"/>
      <c r="F4" s="6"/>
    </row>
    <row r="5" spans="2:34" ht="15" thickBot="1">
      <c r="B5" s="41" t="s">
        <v>12</v>
      </c>
      <c r="C5" s="41"/>
      <c r="D5" s="42"/>
      <c r="E5" s="5"/>
      <c r="F5" t="s">
        <v>51</v>
      </c>
    </row>
    <row r="6" spans="2:34" ht="72.75" thickBot="1">
      <c r="B6" s="41"/>
      <c r="C6" s="41"/>
      <c r="D6" s="42"/>
      <c r="E6" s="5"/>
      <c r="F6" s="6"/>
      <c r="G6" s="12" t="s">
        <v>78</v>
      </c>
      <c r="H6" s="12" t="s">
        <v>43</v>
      </c>
      <c r="I6" s="12" t="s">
        <v>48</v>
      </c>
      <c r="J6" s="13" t="s">
        <v>74</v>
      </c>
      <c r="K6" s="13" t="s">
        <v>44</v>
      </c>
      <c r="L6" s="13" t="s">
        <v>75</v>
      </c>
      <c r="M6" s="13" t="s">
        <v>73</v>
      </c>
      <c r="N6" s="13" t="s">
        <v>76</v>
      </c>
      <c r="O6" s="14" t="s">
        <v>0</v>
      </c>
      <c r="P6" s="14" t="s">
        <v>44</v>
      </c>
      <c r="Q6" s="14" t="s">
        <v>72</v>
      </c>
      <c r="R6" s="14" t="s">
        <v>63</v>
      </c>
      <c r="S6" s="14" t="s">
        <v>76</v>
      </c>
      <c r="T6" s="15" t="s">
        <v>1</v>
      </c>
      <c r="U6" s="15" t="s">
        <v>45</v>
      </c>
      <c r="V6" s="15" t="s">
        <v>72</v>
      </c>
      <c r="W6" s="15" t="s">
        <v>63</v>
      </c>
      <c r="X6" s="15" t="s">
        <v>76</v>
      </c>
      <c r="Y6" s="16" t="s">
        <v>2</v>
      </c>
      <c r="Z6" s="16" t="s">
        <v>44</v>
      </c>
      <c r="AA6" s="16" t="s">
        <v>72</v>
      </c>
      <c r="AB6" s="16" t="s">
        <v>63</v>
      </c>
      <c r="AC6" s="16" t="s">
        <v>76</v>
      </c>
      <c r="AD6" s="17" t="s">
        <v>58</v>
      </c>
      <c r="AE6" s="17" t="s">
        <v>44</v>
      </c>
      <c r="AF6" s="17" t="s">
        <v>72</v>
      </c>
      <c r="AG6" s="17" t="s">
        <v>77</v>
      </c>
      <c r="AH6" s="17" t="s">
        <v>76</v>
      </c>
    </row>
    <row r="7" spans="2:34" ht="36.75" thickBot="1">
      <c r="B7" s="41"/>
      <c r="C7" s="41"/>
      <c r="D7" s="42"/>
      <c r="E7" s="5"/>
      <c r="F7" s="6"/>
      <c r="G7" s="12"/>
      <c r="H7" s="65"/>
      <c r="I7" s="65"/>
      <c r="J7" s="71" t="s">
        <v>82</v>
      </c>
      <c r="K7" s="70" t="s">
        <v>80</v>
      </c>
      <c r="L7" s="70" t="s">
        <v>81</v>
      </c>
      <c r="M7" s="72"/>
      <c r="N7" s="72"/>
      <c r="O7" s="71" t="s">
        <v>82</v>
      </c>
      <c r="P7" s="70" t="s">
        <v>80</v>
      </c>
      <c r="Q7" s="70" t="s">
        <v>81</v>
      </c>
      <c r="R7" s="66"/>
      <c r="S7" s="66"/>
      <c r="T7" s="71" t="s">
        <v>82</v>
      </c>
      <c r="U7" s="70" t="s">
        <v>80</v>
      </c>
      <c r="V7" s="70" t="s">
        <v>81</v>
      </c>
      <c r="W7" s="67"/>
      <c r="X7" s="67"/>
      <c r="Y7" s="71" t="s">
        <v>82</v>
      </c>
      <c r="Z7" s="70" t="s">
        <v>80</v>
      </c>
      <c r="AA7" s="70" t="s">
        <v>81</v>
      </c>
      <c r="AB7" s="68"/>
      <c r="AC7" s="68"/>
      <c r="AD7" s="71" t="s">
        <v>82</v>
      </c>
      <c r="AE7" s="70" t="s">
        <v>80</v>
      </c>
      <c r="AF7" s="70" t="s">
        <v>81</v>
      </c>
      <c r="AG7" s="69"/>
      <c r="AH7" s="69"/>
    </row>
    <row r="8" spans="2:34" ht="15" thickBot="1">
      <c r="B8" s="73" t="s">
        <v>11</v>
      </c>
      <c r="C8" s="101">
        <v>0.65</v>
      </c>
      <c r="D8" s="102">
        <f>D4*C8/100</f>
        <v>434283.39110000001</v>
      </c>
      <c r="E8" s="5"/>
      <c r="F8" s="6"/>
      <c r="G8" s="18"/>
      <c r="H8" s="19">
        <f>D36</f>
        <v>45492855.538460009</v>
      </c>
      <c r="I8" s="19">
        <f>H8/5</f>
        <v>9098571.1076920014</v>
      </c>
      <c r="J8" s="20">
        <f>I8*2</f>
        <v>18197142.215384003</v>
      </c>
      <c r="K8" s="20">
        <f>D37</f>
        <v>21319973.861540001</v>
      </c>
      <c r="L8" s="20">
        <f>(D43/1.5)+D44</f>
        <v>15743329.700953335</v>
      </c>
      <c r="M8" s="26">
        <f>SUM(J8:K8)</f>
        <v>39517116.076924004</v>
      </c>
      <c r="N8" s="26">
        <f>J8+L8</f>
        <v>33940471.916337341</v>
      </c>
      <c r="O8" s="21">
        <f>I8*2.5</f>
        <v>22746427.769230004</v>
      </c>
      <c r="P8" s="21">
        <f>D37</f>
        <v>21319973.861540001</v>
      </c>
      <c r="Q8" s="21">
        <f>(D43/1.5)+D44</f>
        <v>15743329.700953335</v>
      </c>
      <c r="R8" s="27">
        <f>SUM(O8:P8)</f>
        <v>44066401.630770005</v>
      </c>
      <c r="S8" s="27">
        <f>O8+Q8</f>
        <v>38489757.470183343</v>
      </c>
      <c r="T8" s="22">
        <f>I8*3.5</f>
        <v>31844998.876922004</v>
      </c>
      <c r="U8" s="22">
        <f>D37</f>
        <v>21319973.861540001</v>
      </c>
      <c r="V8" s="22">
        <f>(D43/1.5)+D44</f>
        <v>15743329.700953335</v>
      </c>
      <c r="W8" s="28">
        <f>SUM(T8:U8)</f>
        <v>53164972.738462001</v>
      </c>
      <c r="X8" s="28">
        <f>T8+V8</f>
        <v>47588328.577875338</v>
      </c>
      <c r="Y8" s="23">
        <f>I8*4.5</f>
        <v>40943569.984614007</v>
      </c>
      <c r="Z8" s="23">
        <f>D37</f>
        <v>21319973.861540001</v>
      </c>
      <c r="AA8" s="23">
        <f>(D43/1.5)+D44</f>
        <v>15743329.700953335</v>
      </c>
      <c r="AB8" s="29">
        <f>SUM(Y8:Z8)</f>
        <v>62263543.846154004</v>
      </c>
      <c r="AC8" s="29">
        <f>Y8+AA8</f>
        <v>56686899.685567342</v>
      </c>
      <c r="AD8" s="24">
        <f>I8*5</f>
        <v>45492855.538460009</v>
      </c>
      <c r="AE8" s="24">
        <f>D37</f>
        <v>21319973.861540001</v>
      </c>
      <c r="AF8" s="24">
        <f>(D43/1.5)+D44</f>
        <v>15743329.700953335</v>
      </c>
      <c r="AG8" s="57">
        <f>SUM(AD8:AE8)</f>
        <v>66812829.400000006</v>
      </c>
      <c r="AH8" s="30">
        <f>AD8+AF8</f>
        <v>61236185.239413343</v>
      </c>
    </row>
    <row r="9" spans="2:34" ht="15" thickBot="1">
      <c r="B9" s="73" t="s">
        <v>13</v>
      </c>
      <c r="C9" s="101">
        <v>0</v>
      </c>
      <c r="D9" s="102">
        <f>D4*C9/100</f>
        <v>0</v>
      </c>
      <c r="E9" s="5"/>
      <c r="F9" s="6"/>
      <c r="G9" s="25" t="s">
        <v>4</v>
      </c>
      <c r="H9" s="19"/>
      <c r="I9" s="19"/>
      <c r="J9" s="20">
        <f>J8*2</f>
        <v>36394284.430768006</v>
      </c>
      <c r="K9" s="20">
        <f>(K8-D8-D9)*2+(D8+D9)</f>
        <v>42205664.331979997</v>
      </c>
      <c r="L9" s="20">
        <f>(L8-D8-D9)*2+(D8+D9)</f>
        <v>31052376.010806669</v>
      </c>
      <c r="M9" s="26">
        <f>SUM(J9:K9)</f>
        <v>78599948.762748003</v>
      </c>
      <c r="N9" s="26">
        <f>J9+L9</f>
        <v>67446660.441574678</v>
      </c>
      <c r="O9" s="21">
        <f>O8*2</f>
        <v>45492855.538460009</v>
      </c>
      <c r="P9" s="21">
        <f>(P8-D8-D9)*2+(D8+D9)</f>
        <v>42205664.331979997</v>
      </c>
      <c r="Q9" s="21">
        <f>(Q8-D8-D9)*2+(D8+D9)</f>
        <v>31052376.010806669</v>
      </c>
      <c r="R9" s="27">
        <f>SUM(O9:P9)</f>
        <v>87698519.870440006</v>
      </c>
      <c r="S9" s="27">
        <f>O9+Q9</f>
        <v>76545231.549266681</v>
      </c>
      <c r="T9" s="22">
        <f>T8*2</f>
        <v>63689997.753844008</v>
      </c>
      <c r="U9" s="22">
        <f>(U8-D8-D9)*2+(D8+D9)</f>
        <v>42205664.331979997</v>
      </c>
      <c r="V9" s="22">
        <f>(V8-D8-D9)*2+(D8+D9)</f>
        <v>31052376.010806669</v>
      </c>
      <c r="W9" s="28">
        <f>SUM(T9:U9)</f>
        <v>105895662.08582401</v>
      </c>
      <c r="X9" s="28">
        <f>T9+V9</f>
        <v>94742373.764650673</v>
      </c>
      <c r="Y9" s="23">
        <f>Y8*2</f>
        <v>81887139.969228014</v>
      </c>
      <c r="Z9" s="23">
        <f>(Z8-D8-D9)*2+(D8+D9)</f>
        <v>42205664.331979997</v>
      </c>
      <c r="AA9" s="23">
        <f>(AA8-D8-D9)*2+(D8+D9)</f>
        <v>31052376.010806669</v>
      </c>
      <c r="AB9" s="29">
        <f>SUM(Y9:Z9)</f>
        <v>124092804.30120802</v>
      </c>
      <c r="AC9" s="29">
        <f>Y9+AA9</f>
        <v>112939515.98003468</v>
      </c>
      <c r="AD9" s="24">
        <f>AD8*2</f>
        <v>90985711.076920018</v>
      </c>
      <c r="AE9" s="24">
        <f>(AE8-D8-D9)*2+(D8+D9)</f>
        <v>42205664.331979997</v>
      </c>
      <c r="AF9" s="24">
        <f>(AF8-D8-D9)*2+(D8+D9)</f>
        <v>31052376.010806669</v>
      </c>
      <c r="AG9" s="30">
        <f>SUM(AD9:AE9)</f>
        <v>133191375.40890002</v>
      </c>
      <c r="AH9" s="30">
        <f>AD9+AF9</f>
        <v>122038087.08772668</v>
      </c>
    </row>
    <row r="10" spans="2:34" ht="15" thickBot="1">
      <c r="B10" s="41" t="s">
        <v>14</v>
      </c>
      <c r="C10" s="103">
        <v>0</v>
      </c>
      <c r="D10" s="104">
        <f>D4*C10/100</f>
        <v>0</v>
      </c>
      <c r="E10" s="5"/>
      <c r="F10" s="6"/>
      <c r="G10" s="25" t="s">
        <v>5</v>
      </c>
      <c r="H10" s="19"/>
      <c r="I10" s="19"/>
      <c r="J10" s="20">
        <f>J8*3</f>
        <v>54591426.646152005</v>
      </c>
      <c r="K10" s="20">
        <f>(K8-D8-D9)*3+(D8+D9)</f>
        <v>63091354.802419998</v>
      </c>
      <c r="L10" s="20">
        <f>(L8-D8-D9)*3+(D8+D9)</f>
        <v>46361422.320660003</v>
      </c>
      <c r="M10" s="26">
        <f>SUM(J10:K10)</f>
        <v>117682781.44857201</v>
      </c>
      <c r="N10" s="26">
        <f>J10+L10</f>
        <v>100952848.96681201</v>
      </c>
      <c r="O10" s="21">
        <f>O8*3</f>
        <v>68239283.307690009</v>
      </c>
      <c r="P10" s="21">
        <f>(P8-D8-D9)*3+(D8+D9)</f>
        <v>63091354.802419998</v>
      </c>
      <c r="Q10" s="21">
        <f>(Q8-D8-D9)*3+(D8+D9)</f>
        <v>46361422.320660003</v>
      </c>
      <c r="R10" s="27">
        <f>SUM(O10:P10)</f>
        <v>131330638.11011001</v>
      </c>
      <c r="S10" s="27">
        <f>O10+Q10</f>
        <v>114600705.62835002</v>
      </c>
      <c r="T10" s="22">
        <f>T8*3</f>
        <v>95534996.630766004</v>
      </c>
      <c r="U10" s="22">
        <f>(U8-D8-D9)*3+(D8+D9)</f>
        <v>63091354.802419998</v>
      </c>
      <c r="V10" s="22">
        <f>(V8-D8-D9)*3+(D8+D9)</f>
        <v>46361422.320660003</v>
      </c>
      <c r="W10" s="28">
        <f>SUM(T10:U10)</f>
        <v>158626351.43318599</v>
      </c>
      <c r="X10" s="28">
        <f>T10+V10</f>
        <v>141896418.951426</v>
      </c>
      <c r="Y10" s="23">
        <f>Y8*3</f>
        <v>122830709.95384201</v>
      </c>
      <c r="Z10" s="23">
        <f>(Z8-D8-D9)*3+(D8+D9)</f>
        <v>63091354.802419998</v>
      </c>
      <c r="AA10" s="23">
        <f>(AA8-D8-D9)*3+(D8+D9)</f>
        <v>46361422.320660003</v>
      </c>
      <c r="AB10" s="29">
        <f>SUM(Y10:Z10)</f>
        <v>185922064.756262</v>
      </c>
      <c r="AC10" s="29">
        <f>Y10+AA10</f>
        <v>169192132.27450201</v>
      </c>
      <c r="AD10" s="24">
        <f>AD8*3</f>
        <v>136478566.61538002</v>
      </c>
      <c r="AE10" s="24">
        <f>(AE8-D8-D9)*3+(D8+D9)</f>
        <v>63091354.802419998</v>
      </c>
      <c r="AF10" s="24">
        <f>(AF8-D8-D9)*3+(D8+D9)</f>
        <v>46361422.320660003</v>
      </c>
      <c r="AG10" s="30">
        <f>SUM(AD10:AE10)</f>
        <v>199569921.41780001</v>
      </c>
      <c r="AH10" s="30">
        <f>AD10+AF10</f>
        <v>182839988.93604001</v>
      </c>
    </row>
    <row r="11" spans="2:34" ht="15" thickBot="1">
      <c r="B11" s="41" t="s">
        <v>15</v>
      </c>
      <c r="C11" s="103">
        <v>0</v>
      </c>
      <c r="D11" s="104">
        <f>D4*C11/100</f>
        <v>0</v>
      </c>
      <c r="E11" s="5"/>
      <c r="F11" s="6"/>
      <c r="G11" s="25" t="s">
        <v>6</v>
      </c>
      <c r="H11" s="19"/>
      <c r="I11" s="19"/>
      <c r="J11" s="20">
        <f>J8*4</f>
        <v>72788568.861536011</v>
      </c>
      <c r="K11" s="20">
        <f>(K8-D8-D9)*4+(D8+D9)</f>
        <v>83977045.272860005</v>
      </c>
      <c r="L11" s="20">
        <f>(L8-D8-D9)*4+(D8+D9)</f>
        <v>61670468.630513333</v>
      </c>
      <c r="M11" s="26">
        <f>SUM(J11:K11)</f>
        <v>156765614.13439602</v>
      </c>
      <c r="N11" s="26">
        <f>J11+L11</f>
        <v>134459037.49204934</v>
      </c>
      <c r="O11" s="21">
        <f>O8*4</f>
        <v>90985711.076920018</v>
      </c>
      <c r="P11" s="21">
        <f>(P8-D8-D9)*4+(D8+D9)</f>
        <v>83977045.272860005</v>
      </c>
      <c r="Q11" s="21">
        <f>(Q8-D8-D9)*4+(D8+D9)</f>
        <v>61670468.630513333</v>
      </c>
      <c r="R11" s="27">
        <f>SUM(O11:P11)</f>
        <v>174962756.34978002</v>
      </c>
      <c r="S11" s="27">
        <f>O11+Q11</f>
        <v>152656179.70743334</v>
      </c>
      <c r="T11" s="22">
        <f>T8*4</f>
        <v>127379995.50768802</v>
      </c>
      <c r="U11" s="22">
        <f>(U8-D8-D9)*4+(D8+D9)</f>
        <v>83977045.272860005</v>
      </c>
      <c r="V11" s="22">
        <f>(V8-D8-D9)*4+(D8+D9)</f>
        <v>61670468.630513333</v>
      </c>
      <c r="W11" s="28">
        <f>SUM(T11:U11)</f>
        <v>211357040.78054804</v>
      </c>
      <c r="X11" s="28">
        <f>T11+V11</f>
        <v>189050464.13820136</v>
      </c>
      <c r="Y11" s="23">
        <f>Y8*4</f>
        <v>163774279.93845603</v>
      </c>
      <c r="Z11" s="23">
        <f>(Z8-D8-D9)*4+(D8+D9)</f>
        <v>83977045.272860005</v>
      </c>
      <c r="AA11" s="23">
        <f>(AA8-D8-D9)*4+(D8+D9)</f>
        <v>61670468.630513333</v>
      </c>
      <c r="AB11" s="29">
        <f>SUM(Y11:Z11)</f>
        <v>247751325.21131605</v>
      </c>
      <c r="AC11" s="29">
        <f>Y11+AA11</f>
        <v>225444748.56896937</v>
      </c>
      <c r="AD11" s="24">
        <f>AD8*4</f>
        <v>181971422.15384004</v>
      </c>
      <c r="AE11" s="24">
        <f>(AE8-D8-D9)*4+(D8+D9)</f>
        <v>83977045.272860005</v>
      </c>
      <c r="AF11" s="24">
        <f>(AF8-D8-D9)*4+(D8+D9)</f>
        <v>61670468.630513333</v>
      </c>
      <c r="AG11" s="30">
        <f>SUM(AD11:AE11)</f>
        <v>265948467.42670006</v>
      </c>
      <c r="AH11" s="30">
        <f>AD11+AF11</f>
        <v>243641890.78435338</v>
      </c>
    </row>
    <row r="12" spans="2:34" ht="15" thickBot="1">
      <c r="B12" s="41" t="s">
        <v>16</v>
      </c>
      <c r="C12" s="103">
        <v>0.18</v>
      </c>
      <c r="D12" s="104">
        <f>D4*C12/100</f>
        <v>120263.09292</v>
      </c>
      <c r="E12" s="5"/>
      <c r="F12" s="5"/>
      <c r="G12" s="25" t="s">
        <v>7</v>
      </c>
      <c r="H12" s="19"/>
      <c r="I12" s="19"/>
      <c r="J12" s="20">
        <f>J8*5</f>
        <v>90985711.076920018</v>
      </c>
      <c r="K12" s="20">
        <f>(K8-D8-D9)*5+(D8+D9)</f>
        <v>104862735.74330001</v>
      </c>
      <c r="L12" s="20">
        <f>(L8-D8-D9)*5+(D8+D9)</f>
        <v>76979514.94036667</v>
      </c>
      <c r="M12" s="26">
        <f>SUM(J12:K12)</f>
        <v>195848446.82022002</v>
      </c>
      <c r="N12" s="26">
        <f>J12+L12</f>
        <v>167965226.01728669</v>
      </c>
      <c r="O12" s="21">
        <f>O8*5</f>
        <v>113732138.84615003</v>
      </c>
      <c r="P12" s="21">
        <f>(P8-D8-D9)*5+(D8+D9)</f>
        <v>104862735.74330001</v>
      </c>
      <c r="Q12" s="21">
        <f>(Q8-D8-D9)*5+(D8+D9)</f>
        <v>76979514.94036667</v>
      </c>
      <c r="R12" s="27">
        <f>SUM(O12:P12)</f>
        <v>218594874.58945003</v>
      </c>
      <c r="S12" s="27">
        <f>O12+Q12</f>
        <v>190711653.7865167</v>
      </c>
      <c r="T12" s="22">
        <f>T8*5</f>
        <v>159224994.38461003</v>
      </c>
      <c r="U12" s="22">
        <f>(U8-D8-D9)*5+(D8+D9)</f>
        <v>104862735.74330001</v>
      </c>
      <c r="V12" s="22">
        <f>(V8-D8-D9)*5+(D8+D9)</f>
        <v>76979514.94036667</v>
      </c>
      <c r="W12" s="28">
        <f>SUM(T12:U12)</f>
        <v>264087730.12791002</v>
      </c>
      <c r="X12" s="28">
        <f>T12+V12</f>
        <v>236204509.32497668</v>
      </c>
      <c r="Y12" s="23">
        <f>Y8*5</f>
        <v>204717849.92307004</v>
      </c>
      <c r="Z12" s="23">
        <f>(Z8-D8-D9)*5+(D8+D9)</f>
        <v>104862735.74330001</v>
      </c>
      <c r="AA12" s="23">
        <f>(AA8-D8-D9)*5+(D8+D9)</f>
        <v>76979514.94036667</v>
      </c>
      <c r="AB12" s="29">
        <f>SUM(Y12:Z12)</f>
        <v>309580585.66637003</v>
      </c>
      <c r="AC12" s="29">
        <f>Y12+AA12</f>
        <v>281697364.8634367</v>
      </c>
      <c r="AD12" s="24">
        <f>AD8*5</f>
        <v>227464277.69230005</v>
      </c>
      <c r="AE12" s="24">
        <f>(AE8-D8-D9)*5+(D8+D9)</f>
        <v>104862735.74330001</v>
      </c>
      <c r="AF12" s="24">
        <f>(AF8-D8-D9)*5+(D8+D9)</f>
        <v>76979514.94036667</v>
      </c>
      <c r="AG12" s="30">
        <f>SUM(AD12:AE12)</f>
        <v>332327013.43560004</v>
      </c>
      <c r="AH12" s="30">
        <f>AD12+AF12</f>
        <v>304443792.63266671</v>
      </c>
    </row>
    <row r="13" spans="2:34" ht="15" thickBot="1">
      <c r="B13" s="43" t="s">
        <v>17</v>
      </c>
      <c r="C13" s="105">
        <v>0.6</v>
      </c>
      <c r="D13" s="106">
        <f>D4*C13/100</f>
        <v>400876.97639999999</v>
      </c>
      <c r="E13" s="8"/>
      <c r="F13" s="9"/>
      <c r="G13" s="25"/>
      <c r="H13" s="19"/>
      <c r="I13" s="19"/>
      <c r="J13" s="20"/>
      <c r="K13" s="20"/>
      <c r="L13" s="20"/>
      <c r="M13" s="26"/>
      <c r="N13" s="26"/>
      <c r="O13" s="21"/>
      <c r="P13" s="21"/>
      <c r="Q13" s="21"/>
      <c r="R13" s="27"/>
      <c r="S13" s="27"/>
      <c r="T13" s="22"/>
      <c r="U13" s="22"/>
      <c r="V13" s="22"/>
      <c r="W13" s="28"/>
      <c r="X13" s="28"/>
      <c r="Y13" s="23"/>
      <c r="Z13" s="23"/>
      <c r="AA13" s="23"/>
      <c r="AB13" s="29"/>
      <c r="AC13" s="29"/>
      <c r="AD13" s="24"/>
      <c r="AE13" s="24"/>
      <c r="AF13" s="24"/>
      <c r="AG13" s="30"/>
      <c r="AH13" s="30"/>
    </row>
    <row r="14" spans="2:34" ht="15" thickBot="1">
      <c r="B14" s="41" t="s">
        <v>18</v>
      </c>
      <c r="C14" s="103">
        <v>0.93</v>
      </c>
      <c r="D14" s="104">
        <f>D4*C14/100</f>
        <v>621359.31342000002</v>
      </c>
      <c r="E14" s="8"/>
      <c r="F14" s="9"/>
    </row>
    <row r="15" spans="2:34" ht="15.75" thickBot="1">
      <c r="B15" s="43" t="s">
        <v>19</v>
      </c>
      <c r="C15" s="105">
        <v>27.19</v>
      </c>
      <c r="D15" s="106">
        <f>D4*C15/100</f>
        <v>18166408.313860003</v>
      </c>
      <c r="E15" s="8"/>
      <c r="F15" s="9"/>
      <c r="G15" t="s">
        <v>67</v>
      </c>
      <c r="M15" s="32"/>
      <c r="N15" s="32"/>
      <c r="O15" s="32"/>
    </row>
    <row r="16" spans="2:34" ht="15.75" thickBot="1">
      <c r="B16" s="43" t="s">
        <v>20</v>
      </c>
      <c r="C16" s="105">
        <v>0.22</v>
      </c>
      <c r="D16" s="106">
        <f>D4*C16/100</f>
        <v>146988.22468000001</v>
      </c>
      <c r="E16" s="8"/>
      <c r="F16" s="9"/>
      <c r="G16" t="s">
        <v>71</v>
      </c>
    </row>
    <row r="17" spans="2:32" ht="15.75" thickBot="1">
      <c r="B17" s="45" t="s">
        <v>21</v>
      </c>
      <c r="C17" s="107">
        <v>0.18</v>
      </c>
      <c r="D17" s="108">
        <f>D4*C17/100</f>
        <v>120263.09292</v>
      </c>
      <c r="E17" s="8"/>
      <c r="F17" s="9"/>
      <c r="G17" t="s">
        <v>84</v>
      </c>
    </row>
    <row r="18" spans="2:32" ht="15.75" thickBot="1">
      <c r="B18" s="45" t="s">
        <v>60</v>
      </c>
      <c r="C18" s="107">
        <v>0</v>
      </c>
      <c r="D18" s="108">
        <f>D4*C18/100</f>
        <v>0</v>
      </c>
      <c r="E18" s="8"/>
      <c r="F18" s="9"/>
      <c r="G18" s="31" t="s">
        <v>68</v>
      </c>
      <c r="H18" s="31"/>
      <c r="I18" s="31"/>
      <c r="J18" s="31"/>
      <c r="AA18" s="37"/>
      <c r="AB18" s="37"/>
      <c r="AC18" s="37"/>
      <c r="AD18" s="37"/>
      <c r="AE18" s="37"/>
      <c r="AF18" s="37"/>
    </row>
    <row r="19" spans="2:32" ht="15.75" thickBot="1">
      <c r="B19" s="45" t="s">
        <v>23</v>
      </c>
      <c r="C19" s="107">
        <v>2.0099999999999998</v>
      </c>
      <c r="D19" s="108">
        <f>D4*C19/100</f>
        <v>1342937.8709399998</v>
      </c>
      <c r="E19" s="8"/>
      <c r="F19" s="9"/>
      <c r="G19" s="37" t="s">
        <v>69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32" ht="15" thickBot="1">
      <c r="B20" s="45" t="s">
        <v>24</v>
      </c>
      <c r="C20" s="107">
        <v>0.01</v>
      </c>
      <c r="D20" s="108">
        <f>D4*C20/100</f>
        <v>6681.2829400000001</v>
      </c>
      <c r="E20" s="8"/>
      <c r="F20" s="9"/>
      <c r="G20" t="s">
        <v>47</v>
      </c>
      <c r="P20" s="37"/>
      <c r="Q20" s="37"/>
      <c r="R20" s="37"/>
      <c r="S20" s="37"/>
      <c r="T20" s="37"/>
      <c r="U20" s="37"/>
      <c r="V20" s="37"/>
      <c r="W20" s="37"/>
      <c r="X20" s="37"/>
      <c r="Y20" s="37"/>
      <c r="Z20" s="37"/>
    </row>
    <row r="21" spans="2:32" ht="15.75" thickBot="1">
      <c r="B21" s="45" t="s">
        <v>25</v>
      </c>
      <c r="C21" s="107">
        <v>3.89</v>
      </c>
      <c r="D21" s="108">
        <f>D4*C21/100</f>
        <v>2599019.06366</v>
      </c>
      <c r="E21" s="8"/>
      <c r="F21" s="9"/>
      <c r="G21" t="s">
        <v>70</v>
      </c>
    </row>
    <row r="22" spans="2:32" ht="15" thickBot="1">
      <c r="B22" s="45" t="s">
        <v>26</v>
      </c>
      <c r="C22" s="107">
        <v>12.96</v>
      </c>
      <c r="D22" s="108">
        <f>D4*C22/100</f>
        <v>8658942.6902400013</v>
      </c>
      <c r="E22" s="8"/>
      <c r="F22" s="9"/>
    </row>
    <row r="23" spans="2:32" ht="15" thickBot="1">
      <c r="B23" s="41" t="s">
        <v>27</v>
      </c>
      <c r="C23" s="109">
        <v>1.08</v>
      </c>
      <c r="D23" s="104">
        <f>D4*C23/100</f>
        <v>721578.55752000003</v>
      </c>
      <c r="E23" s="8"/>
      <c r="F23" s="9"/>
    </row>
    <row r="24" spans="2:32" ht="15" thickBot="1">
      <c r="B24" s="43" t="s">
        <v>28</v>
      </c>
      <c r="C24" s="105">
        <v>39.21</v>
      </c>
      <c r="D24" s="106">
        <f>D4*C24/100</f>
        <v>26197310.407740001</v>
      </c>
      <c r="E24" s="8"/>
      <c r="F24" s="9"/>
    </row>
    <row r="25" spans="2:32" ht="15" thickBot="1">
      <c r="B25" s="45" t="s">
        <v>29</v>
      </c>
      <c r="C25" s="107">
        <v>0</v>
      </c>
      <c r="D25" s="108">
        <f>D4*C25/100</f>
        <v>0</v>
      </c>
      <c r="E25" s="8"/>
      <c r="F25" s="9"/>
    </row>
    <row r="26" spans="2:32" ht="15" thickBot="1">
      <c r="B26" s="45" t="s">
        <v>30</v>
      </c>
      <c r="C26" s="107">
        <v>0.04</v>
      </c>
      <c r="D26" s="108">
        <f>D4*C26/100</f>
        <v>26725.13176</v>
      </c>
      <c r="E26" s="8"/>
      <c r="F26" s="9"/>
    </row>
    <row r="27" spans="2:32" ht="15" thickBot="1">
      <c r="B27" s="45" t="s">
        <v>31</v>
      </c>
      <c r="C27" s="107">
        <v>2.99</v>
      </c>
      <c r="D27" s="108">
        <f>D4*C27/100</f>
        <v>1997703.5990600002</v>
      </c>
      <c r="E27" s="8"/>
      <c r="F27" s="9"/>
    </row>
    <row r="28" spans="2:32" ht="15" thickBot="1">
      <c r="B28" s="45" t="s">
        <v>32</v>
      </c>
      <c r="C28" s="107">
        <v>2.96</v>
      </c>
      <c r="D28" s="108">
        <f>D4*C28/100</f>
        <v>1977659.75024</v>
      </c>
      <c r="E28" s="81"/>
      <c r="F28" s="82"/>
      <c r="G28" s="36"/>
      <c r="H28" s="36"/>
      <c r="I28" s="36"/>
    </row>
    <row r="29" spans="2:32" ht="15" thickBot="1">
      <c r="B29" s="41" t="s">
        <v>33</v>
      </c>
      <c r="C29" s="109">
        <v>0</v>
      </c>
      <c r="D29" s="104">
        <f>D4*C29/100</f>
        <v>0</v>
      </c>
      <c r="E29" s="81"/>
      <c r="F29" s="83"/>
      <c r="G29" s="36"/>
      <c r="H29" s="36"/>
      <c r="I29" s="36"/>
    </row>
    <row r="30" spans="2:32" ht="15" thickBot="1">
      <c r="B30" s="41" t="s">
        <v>34</v>
      </c>
      <c r="C30" s="109">
        <v>4.03</v>
      </c>
      <c r="D30" s="104">
        <f>D4*C30/100</f>
        <v>2692557.0248199999</v>
      </c>
      <c r="E30" s="81"/>
      <c r="F30" s="84"/>
      <c r="G30" s="36"/>
      <c r="H30" s="36"/>
      <c r="I30" s="36"/>
    </row>
    <row r="31" spans="2:32" ht="15" thickBot="1">
      <c r="B31" s="43" t="s">
        <v>35</v>
      </c>
      <c r="C31" s="105">
        <v>0.87</v>
      </c>
      <c r="D31" s="106">
        <f>D4*C31/100</f>
        <v>581271.61577999999</v>
      </c>
      <c r="E31" s="81"/>
      <c r="F31" s="81"/>
      <c r="G31" s="36"/>
      <c r="H31" s="36"/>
      <c r="I31" s="36"/>
    </row>
    <row r="32" spans="2:32" ht="15" thickBot="1">
      <c r="B32" s="47"/>
      <c r="C32" s="103"/>
      <c r="D32" s="104"/>
      <c r="E32" s="85"/>
      <c r="F32" s="81"/>
      <c r="G32" s="36"/>
      <c r="H32" s="36"/>
      <c r="I32" s="36"/>
    </row>
    <row r="33" spans="2:9" ht="15.75" thickBot="1">
      <c r="B33" s="41" t="s">
        <v>8</v>
      </c>
      <c r="C33" s="103">
        <f t="shared" ref="C33:D33" si="0">SUM(C8:C32)</f>
        <v>100</v>
      </c>
      <c r="D33" s="116">
        <f t="shared" si="0"/>
        <v>66812829.400000006</v>
      </c>
      <c r="E33" s="86"/>
      <c r="F33" s="85"/>
      <c r="G33" s="36"/>
      <c r="H33" s="36"/>
      <c r="I33" s="36"/>
    </row>
    <row r="34" spans="2:9" ht="15" thickBot="1">
      <c r="B34" s="41"/>
      <c r="C34" s="103"/>
      <c r="D34" s="117"/>
      <c r="E34" s="36"/>
      <c r="F34" s="36"/>
      <c r="G34" s="36"/>
      <c r="H34" s="36"/>
      <c r="I34" s="36"/>
    </row>
    <row r="35" spans="2:9" ht="15" thickBot="1">
      <c r="B35" s="41" t="s">
        <v>38</v>
      </c>
      <c r="C35" s="103"/>
      <c r="D35" s="117"/>
      <c r="E35" s="36"/>
      <c r="F35" s="36"/>
      <c r="G35" s="36"/>
      <c r="H35" s="36"/>
      <c r="I35" s="36"/>
    </row>
    <row r="36" spans="2:9" ht="15" thickBot="1">
      <c r="B36" s="43" t="s">
        <v>39</v>
      </c>
      <c r="C36" s="105"/>
      <c r="D36" s="106">
        <f>D13+D15+D16+D24+D31</f>
        <v>45492855.538460009</v>
      </c>
      <c r="E36" s="85"/>
      <c r="F36" s="36"/>
      <c r="G36" s="36"/>
      <c r="H36" s="36"/>
      <c r="I36" s="36"/>
    </row>
    <row r="37" spans="2:9" ht="15" thickBot="1">
      <c r="B37" s="41" t="s">
        <v>40</v>
      </c>
      <c r="C37" s="103"/>
      <c r="D37" s="104">
        <f>D8+D9+D10+D11+D12+D14+D17+D18+D19+D20+D21+D22+D23+D25+D26+D27+D28+D29+D30</f>
        <v>21319973.861540001</v>
      </c>
      <c r="E37" s="85"/>
      <c r="F37" s="36"/>
      <c r="G37" s="36"/>
      <c r="H37" s="36"/>
      <c r="I37" s="36"/>
    </row>
    <row r="38" spans="2:9" ht="15.75" thickBot="1">
      <c r="B38" s="41" t="s">
        <v>8</v>
      </c>
      <c r="C38" s="103"/>
      <c r="D38" s="116">
        <f>SUM(D36:D37)</f>
        <v>66812829.400000006</v>
      </c>
      <c r="E38" s="86"/>
      <c r="F38" s="36"/>
      <c r="G38" s="36"/>
      <c r="H38" s="36"/>
      <c r="I38" s="36"/>
    </row>
    <row r="39" spans="2:9" ht="15.75" thickBot="1">
      <c r="B39" s="41"/>
      <c r="C39" s="103"/>
      <c r="D39" s="116"/>
      <c r="E39" s="86"/>
      <c r="F39" s="36"/>
      <c r="G39" s="36"/>
      <c r="H39" s="36"/>
      <c r="I39" s="36"/>
    </row>
    <row r="40" spans="2:9" ht="15.75" thickBot="1">
      <c r="B40" s="41"/>
      <c r="C40" s="103"/>
      <c r="D40" s="116"/>
      <c r="E40" s="86"/>
      <c r="F40" s="36"/>
      <c r="G40" s="36"/>
      <c r="H40" s="36"/>
      <c r="I40" s="36"/>
    </row>
    <row r="41" spans="2:9" ht="15.75" thickBot="1">
      <c r="B41" s="41"/>
      <c r="C41" s="110" t="s">
        <v>64</v>
      </c>
      <c r="D41" s="116" t="s">
        <v>65</v>
      </c>
      <c r="E41" s="86"/>
      <c r="F41" s="87"/>
      <c r="G41" s="36"/>
      <c r="H41" s="36"/>
      <c r="I41" s="36"/>
    </row>
    <row r="42" spans="2:9" ht="29.25" thickBot="1">
      <c r="B42" s="58" t="s">
        <v>59</v>
      </c>
      <c r="C42" s="105">
        <f>D42/D33*100</f>
        <v>68.09</v>
      </c>
      <c r="D42" s="111">
        <f>D13+D15+D16+D24+D31</f>
        <v>45492855.538460009</v>
      </c>
      <c r="E42" s="86"/>
      <c r="F42" s="88"/>
      <c r="G42" s="36"/>
      <c r="H42" s="89"/>
      <c r="I42" s="36"/>
    </row>
    <row r="43" spans="2:9" ht="15.75" thickBot="1">
      <c r="B43" s="59" t="s">
        <v>61</v>
      </c>
      <c r="C43" s="112">
        <f>D43/D33*100</f>
        <v>25.040000000000003</v>
      </c>
      <c r="D43" s="113">
        <f>D17+D18+D19+D20+D21+D22+D25+D26+D27+D28</f>
        <v>16729932.481760001</v>
      </c>
      <c r="E43" s="86"/>
      <c r="F43" s="88"/>
      <c r="G43" s="36"/>
      <c r="H43" s="89"/>
      <c r="I43" s="36"/>
    </row>
    <row r="44" spans="2:9" ht="15.75" thickBot="1">
      <c r="B44" s="52" t="s">
        <v>62</v>
      </c>
      <c r="C44" s="114">
        <f>D44/D33*100</f>
        <v>6.87</v>
      </c>
      <c r="D44" s="115">
        <f>D12+D14+D23+D29+D30+D8+D9+D10+D11</f>
        <v>4590041.3797800001</v>
      </c>
      <c r="E44" s="86"/>
      <c r="F44" s="88"/>
      <c r="G44" s="36"/>
      <c r="H44" s="89"/>
      <c r="I44" s="36"/>
    </row>
    <row r="45" spans="2:9" ht="15.75" thickTop="1">
      <c r="C45">
        <f t="shared" ref="C45:D45" si="1">SUM(C42:C44)</f>
        <v>100.00000000000001</v>
      </c>
      <c r="D45" s="10">
        <f t="shared" si="1"/>
        <v>66812829.400000013</v>
      </c>
      <c r="E45" s="86"/>
      <c r="F45" s="88"/>
      <c r="G45" s="36"/>
      <c r="H45" s="89"/>
      <c r="I45" s="36"/>
    </row>
    <row r="46" spans="2:9" ht="15">
      <c r="D46" s="10"/>
      <c r="E46" s="10"/>
    </row>
    <row r="47" spans="2:9" ht="15">
      <c r="F47" s="10">
        <f>E45/D45*100</f>
        <v>0</v>
      </c>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9"/>
  <sheetViews>
    <sheetView workbookViewId="0">
      <selection activeCell="I50" sqref="I50"/>
    </sheetView>
  </sheetViews>
  <sheetFormatPr defaultRowHeight="14.25"/>
  <cols>
    <col min="2" max="2" width="34.375" customWidth="1"/>
    <col min="3" max="3" width="8.125" customWidth="1"/>
    <col min="4" max="4" width="12.75" customWidth="1"/>
    <col min="6" max="6" width="7.75" customWidth="1"/>
    <col min="7" max="7" width="7.625" customWidth="1"/>
    <col min="8" max="8" width="7.75" customWidth="1"/>
    <col min="9" max="9" width="7.875" customWidth="1"/>
    <col min="10" max="10" width="8.125" customWidth="1"/>
    <col min="11" max="11" width="7.25" customWidth="1"/>
    <col min="12" max="12" width="7.375" customWidth="1"/>
    <col min="13" max="13" width="7.125" customWidth="1"/>
    <col min="14" max="14" width="8" customWidth="1"/>
    <col min="15" max="15" width="7.25" customWidth="1"/>
    <col min="16" max="16" width="7.625" customWidth="1"/>
    <col min="17" max="17" width="8" customWidth="1"/>
    <col min="18" max="18" width="7.875" customWidth="1"/>
    <col min="19" max="19" width="7.25" customWidth="1"/>
    <col min="20" max="20" width="8.375" customWidth="1"/>
    <col min="21" max="21" width="8" customWidth="1"/>
    <col min="22" max="22" width="7.875" customWidth="1"/>
  </cols>
  <sheetData>
    <row r="1" spans="2:35">
      <c r="B1" t="s">
        <v>183</v>
      </c>
    </row>
    <row r="2" spans="2:35" ht="15.75" thickBot="1">
      <c r="B2" s="31" t="s">
        <v>184</v>
      </c>
      <c r="C2" s="4"/>
    </row>
    <row r="3" spans="2:35" ht="15.75" thickBot="1">
      <c r="B3" s="103" t="s">
        <v>9</v>
      </c>
      <c r="C3" s="122">
        <v>1</v>
      </c>
      <c r="D3" s="116">
        <v>25237596.850000001</v>
      </c>
      <c r="E3" s="10"/>
      <c r="F3" s="6"/>
    </row>
    <row r="4" spans="2:35" ht="15" thickBot="1">
      <c r="B4" s="103" t="s">
        <v>12</v>
      </c>
      <c r="C4" s="123"/>
      <c r="D4" s="104"/>
      <c r="E4" s="5"/>
      <c r="F4" t="s">
        <v>57</v>
      </c>
    </row>
    <row r="5" spans="2:35" ht="81.75" thickBot="1">
      <c r="B5" s="41"/>
      <c r="C5" s="41"/>
      <c r="D5" s="42"/>
      <c r="E5" s="5"/>
      <c r="F5" s="6"/>
      <c r="G5" s="12" t="s">
        <v>78</v>
      </c>
      <c r="H5" s="12" t="s">
        <v>43</v>
      </c>
      <c r="I5" s="12" t="s">
        <v>48</v>
      </c>
      <c r="J5" s="13" t="s">
        <v>74</v>
      </c>
      <c r="K5" s="13" t="s">
        <v>44</v>
      </c>
      <c r="L5" s="13" t="s">
        <v>75</v>
      </c>
      <c r="M5" s="13" t="s">
        <v>73</v>
      </c>
      <c r="N5" s="13" t="s">
        <v>76</v>
      </c>
      <c r="O5" s="14" t="s">
        <v>0</v>
      </c>
      <c r="P5" s="14" t="s">
        <v>44</v>
      </c>
      <c r="Q5" s="14" t="s">
        <v>72</v>
      </c>
      <c r="R5" s="14" t="s">
        <v>63</v>
      </c>
      <c r="S5" s="14" t="s">
        <v>76</v>
      </c>
      <c r="T5" s="15" t="s">
        <v>1</v>
      </c>
      <c r="U5" s="15" t="s">
        <v>45</v>
      </c>
      <c r="V5" s="15" t="s">
        <v>72</v>
      </c>
      <c r="W5" s="15" t="s">
        <v>63</v>
      </c>
      <c r="X5" s="15" t="s">
        <v>76</v>
      </c>
      <c r="Y5" s="16" t="s">
        <v>2</v>
      </c>
      <c r="Z5" s="16" t="s">
        <v>44</v>
      </c>
      <c r="AA5" s="16" t="s">
        <v>72</v>
      </c>
      <c r="AB5" s="16" t="s">
        <v>63</v>
      </c>
      <c r="AC5" s="16" t="s">
        <v>76</v>
      </c>
      <c r="AD5" s="17" t="s">
        <v>58</v>
      </c>
      <c r="AE5" s="17" t="s">
        <v>44</v>
      </c>
      <c r="AF5" s="17" t="s">
        <v>72</v>
      </c>
      <c r="AG5" s="17" t="s">
        <v>77</v>
      </c>
      <c r="AH5" s="17" t="s">
        <v>76</v>
      </c>
    </row>
    <row r="6" spans="2:35" ht="45.75" thickBot="1">
      <c r="B6" s="41"/>
      <c r="C6" s="41"/>
      <c r="D6" s="42"/>
      <c r="E6" s="5"/>
      <c r="F6" s="6"/>
      <c r="G6" s="12"/>
      <c r="H6" s="65"/>
      <c r="I6" s="65"/>
      <c r="J6" s="71" t="s">
        <v>82</v>
      </c>
      <c r="K6" s="70" t="s">
        <v>80</v>
      </c>
      <c r="L6" s="70" t="s">
        <v>81</v>
      </c>
      <c r="M6" s="72"/>
      <c r="N6" s="72"/>
      <c r="O6" s="71" t="s">
        <v>82</v>
      </c>
      <c r="P6" s="70" t="s">
        <v>80</v>
      </c>
      <c r="Q6" s="70" t="s">
        <v>81</v>
      </c>
      <c r="R6" s="66"/>
      <c r="S6" s="66"/>
      <c r="T6" s="71" t="s">
        <v>82</v>
      </c>
      <c r="U6" s="70" t="s">
        <v>80</v>
      </c>
      <c r="V6" s="70" t="s">
        <v>81</v>
      </c>
      <c r="W6" s="67"/>
      <c r="X6" s="67"/>
      <c r="Y6" s="71" t="s">
        <v>82</v>
      </c>
      <c r="Z6" s="70" t="s">
        <v>80</v>
      </c>
      <c r="AA6" s="70" t="s">
        <v>81</v>
      </c>
      <c r="AB6" s="68"/>
      <c r="AC6" s="68"/>
      <c r="AD6" s="71" t="s">
        <v>82</v>
      </c>
      <c r="AE6" s="70" t="s">
        <v>80</v>
      </c>
      <c r="AF6" s="70" t="s">
        <v>81</v>
      </c>
      <c r="AG6" s="69"/>
      <c r="AH6" s="69"/>
    </row>
    <row r="7" spans="2:35" ht="15" thickBot="1">
      <c r="B7" s="73" t="s">
        <v>11</v>
      </c>
      <c r="C7" s="73">
        <v>0</v>
      </c>
      <c r="D7" s="75">
        <f>D3*C7/100</f>
        <v>0</v>
      </c>
      <c r="E7" s="5"/>
      <c r="F7" s="6"/>
      <c r="G7" s="18"/>
      <c r="H7" s="19">
        <f>D35</f>
        <v>14423286.599775</v>
      </c>
      <c r="I7" s="19">
        <f>H7/5</f>
        <v>2884657.3199549997</v>
      </c>
      <c r="J7" s="20">
        <f>I7*2</f>
        <v>5769314.6399099994</v>
      </c>
      <c r="K7" s="20">
        <f>D36</f>
        <v>10814310.250225002</v>
      </c>
      <c r="L7" s="20">
        <f>(D42/1.5)+D43</f>
        <v>7424900.9932700023</v>
      </c>
      <c r="M7" s="26">
        <f>SUM(J7:K7)</f>
        <v>16583624.890135001</v>
      </c>
      <c r="N7" s="26">
        <f>J7+L7</f>
        <v>13194215.633180002</v>
      </c>
      <c r="O7" s="21">
        <f>I7*2.5</f>
        <v>7211643.2998874988</v>
      </c>
      <c r="P7" s="21">
        <f>D36</f>
        <v>10814310.250225002</v>
      </c>
      <c r="Q7" s="21">
        <f>(D42/1.5)+D43</f>
        <v>7424900.9932700023</v>
      </c>
      <c r="R7" s="27">
        <f>SUM(O7:P7)</f>
        <v>18025953.550112501</v>
      </c>
      <c r="S7" s="27">
        <f>O7+Q7</f>
        <v>14636544.293157501</v>
      </c>
      <c r="T7" s="22">
        <f>I7*3.5</f>
        <v>10096300.619842499</v>
      </c>
      <c r="U7" s="22">
        <f>D36</f>
        <v>10814310.250225002</v>
      </c>
      <c r="V7" s="22">
        <f>(D42/1.5)+D43</f>
        <v>7424900.9932700023</v>
      </c>
      <c r="W7" s="28">
        <f>SUM(T7:U7)</f>
        <v>20910610.8700675</v>
      </c>
      <c r="X7" s="28">
        <f>T7+V7</f>
        <v>17521201.613112502</v>
      </c>
      <c r="Y7" s="23">
        <f>I7*4.5</f>
        <v>12980957.939797498</v>
      </c>
      <c r="Z7" s="23">
        <f>D36</f>
        <v>10814310.250225002</v>
      </c>
      <c r="AA7" s="23">
        <f>(D42/1.5)+D43</f>
        <v>7424900.9932700023</v>
      </c>
      <c r="AB7" s="29">
        <f>SUM(Y7:Z7)</f>
        <v>23795268.190022498</v>
      </c>
      <c r="AC7" s="29">
        <f>Y7+AA7</f>
        <v>20405858.933067501</v>
      </c>
      <c r="AD7" s="24">
        <f>I7*5</f>
        <v>14423286.599774998</v>
      </c>
      <c r="AE7" s="24">
        <f>D36</f>
        <v>10814310.250225002</v>
      </c>
      <c r="AF7" s="24">
        <f>(D42/1.5)+D43</f>
        <v>7424900.9932700023</v>
      </c>
      <c r="AG7" s="57">
        <f>SUM(AD7:AE7)</f>
        <v>25237596.850000001</v>
      </c>
      <c r="AH7" s="30">
        <f>AD7+AF7</f>
        <v>21848187.593045</v>
      </c>
      <c r="AI7">
        <f>AH7/AG7*100-100</f>
        <v>-13.430000000000007</v>
      </c>
    </row>
    <row r="8" spans="2:35" ht="15" thickBot="1">
      <c r="B8" s="73" t="s">
        <v>13</v>
      </c>
      <c r="C8" s="73">
        <v>0</v>
      </c>
      <c r="D8" s="75">
        <f>D3*C8/100</f>
        <v>0</v>
      </c>
      <c r="E8" s="5"/>
      <c r="F8" s="6"/>
      <c r="G8" s="25" t="s">
        <v>4</v>
      </c>
      <c r="H8" s="19"/>
      <c r="I8" s="19"/>
      <c r="J8" s="20">
        <f>J7*2</f>
        <v>11538629.279819999</v>
      </c>
      <c r="K8" s="20">
        <f>(K7-D7-D8)*2+(D7+D8)</f>
        <v>21628620.500450004</v>
      </c>
      <c r="L8" s="20">
        <f>(L7-D7-D8)*2+(D7+D8)</f>
        <v>14849801.986540005</v>
      </c>
      <c r="M8" s="26">
        <f>SUM(J8:K8)</f>
        <v>33167249.780270003</v>
      </c>
      <c r="N8" s="26">
        <f>J8+L8</f>
        <v>26388431.266360004</v>
      </c>
      <c r="O8" s="21">
        <f>O7*2</f>
        <v>14423286.599774998</v>
      </c>
      <c r="P8" s="21">
        <f>(P7-D7-D8)*2+(D7+D8)</f>
        <v>21628620.500450004</v>
      </c>
      <c r="Q8" s="21">
        <f>(Q7-D7-D8)*2+(D7+D8)</f>
        <v>14849801.986540005</v>
      </c>
      <c r="R8" s="27">
        <f>SUM(O8:P8)</f>
        <v>36051907.100225002</v>
      </c>
      <c r="S8" s="27">
        <f>O8+Q8</f>
        <v>29273088.586315002</v>
      </c>
      <c r="T8" s="22">
        <f>T7*2</f>
        <v>20192601.239684999</v>
      </c>
      <c r="U8" s="22">
        <f>(U7-D7-D8)*2+(D7+D8)</f>
        <v>21628620.500450004</v>
      </c>
      <c r="V8" s="22">
        <f>(V7-D7-D8)*2+(D7+D8)</f>
        <v>14849801.986540005</v>
      </c>
      <c r="W8" s="28">
        <f>SUM(T8:U8)</f>
        <v>41821221.740134999</v>
      </c>
      <c r="X8" s="28">
        <f>T8+V8</f>
        <v>35042403.226225004</v>
      </c>
      <c r="Y8" s="23">
        <f>Y7*2</f>
        <v>25961915.879594997</v>
      </c>
      <c r="Z8" s="23">
        <f>(Z7-D7-D8)*2+(D7+D8)</f>
        <v>21628620.500450004</v>
      </c>
      <c r="AA8" s="23">
        <f>(AA7-D7-D8)*2+(D7+D8)</f>
        <v>14849801.986540005</v>
      </c>
      <c r="AB8" s="29">
        <f>SUM(Y8:Z8)</f>
        <v>47590536.380044997</v>
      </c>
      <c r="AC8" s="29">
        <f>Y8+AA8</f>
        <v>40811717.866135001</v>
      </c>
      <c r="AD8" s="24">
        <f>AD7*2</f>
        <v>28846573.199549995</v>
      </c>
      <c r="AE8" s="24">
        <f>(AE7-D7-D8)*2+(D7+D8)</f>
        <v>21628620.500450004</v>
      </c>
      <c r="AF8" s="24">
        <f>(AF7-D7-D8)*2+(D7+D8)</f>
        <v>14849801.986540005</v>
      </c>
      <c r="AG8" s="30">
        <f>SUM(AD8:AE8)</f>
        <v>50475193.700000003</v>
      </c>
      <c r="AH8" s="30">
        <f>AD8+AF8</f>
        <v>43696375.18609</v>
      </c>
    </row>
    <row r="9" spans="2:35" ht="15" thickBot="1">
      <c r="B9" s="41" t="s">
        <v>14</v>
      </c>
      <c r="C9" s="41">
        <v>0</v>
      </c>
      <c r="D9" s="42">
        <f>D3*C9/100</f>
        <v>0</v>
      </c>
      <c r="E9" s="5"/>
      <c r="F9" s="6"/>
      <c r="G9" s="25" t="s">
        <v>5</v>
      </c>
      <c r="H9" s="19"/>
      <c r="I9" s="19"/>
      <c r="J9" s="20">
        <f>J7*3</f>
        <v>17307943.91973</v>
      </c>
      <c r="K9" s="20">
        <f>(K7-D7-D8)*3+(D7+D8)</f>
        <v>32442930.750675008</v>
      </c>
      <c r="L9" s="20">
        <f>(L7-D7-D8)*3+(D7+D8)</f>
        <v>22274702.979810007</v>
      </c>
      <c r="M9" s="26">
        <f>SUM(J9:K9)</f>
        <v>49750874.670405008</v>
      </c>
      <c r="N9" s="26">
        <f>J9+L9</f>
        <v>39582646.899540007</v>
      </c>
      <c r="O9" s="21">
        <f>O7*3</f>
        <v>21634929.899662495</v>
      </c>
      <c r="P9" s="21">
        <f>(P7-D7-D8)*3+(D7+D8)</f>
        <v>32442930.750675008</v>
      </c>
      <c r="Q9" s="21">
        <f>(Q7-D7-D8)*3+(D7+D8)</f>
        <v>22274702.979810007</v>
      </c>
      <c r="R9" s="27">
        <f>SUM(O9:P9)</f>
        <v>54077860.650337502</v>
      </c>
      <c r="S9" s="27">
        <f>O9+Q9</f>
        <v>43909632.879472502</v>
      </c>
      <c r="T9" s="22">
        <f>T7*3</f>
        <v>30288901.859527498</v>
      </c>
      <c r="U9" s="22">
        <f>(U7-D7-D8)*3+(D7+D8)</f>
        <v>32442930.750675008</v>
      </c>
      <c r="V9" s="22">
        <f>(V7-D7-D8)*3+(D7+D8)</f>
        <v>22274702.979810007</v>
      </c>
      <c r="W9" s="28">
        <f>SUM(T9:U9)</f>
        <v>62731832.610202506</v>
      </c>
      <c r="X9" s="28">
        <f>T9+V9</f>
        <v>52563604.839337505</v>
      </c>
      <c r="Y9" s="23">
        <f>Y7*3</f>
        <v>38942873.819392495</v>
      </c>
      <c r="Z9" s="23">
        <f>(Z7-D7-D8)*3+(D7+D8)</f>
        <v>32442930.750675008</v>
      </c>
      <c r="AA9" s="23">
        <f>(AA7-D7-D8)*3+(D7+D8)</f>
        <v>22274702.979810007</v>
      </c>
      <c r="AB9" s="29">
        <f>SUM(Y9:Z9)</f>
        <v>71385804.570067495</v>
      </c>
      <c r="AC9" s="29">
        <f>Y9+AA9</f>
        <v>61217576.799202502</v>
      </c>
      <c r="AD9" s="24">
        <f>AD7*3</f>
        <v>43269859.799324989</v>
      </c>
      <c r="AE9" s="24">
        <f>(AE7-D7-D8)*3+(D7+D8)</f>
        <v>32442930.750675008</v>
      </c>
      <c r="AF9" s="24">
        <f>(AF7-D7-D8)*3+(D7+D8)</f>
        <v>22274702.979810007</v>
      </c>
      <c r="AG9" s="30">
        <f>SUM(AD9:AE9)</f>
        <v>75712790.549999997</v>
      </c>
      <c r="AH9" s="30">
        <f>AD9+AF9</f>
        <v>65544562.779134996</v>
      </c>
    </row>
    <row r="10" spans="2:35" ht="15" thickBot="1">
      <c r="B10" s="41" t="s">
        <v>15</v>
      </c>
      <c r="C10" s="41">
        <v>0</v>
      </c>
      <c r="D10" s="42">
        <f>D3*C10/100</f>
        <v>0</v>
      </c>
      <c r="E10" s="5"/>
      <c r="F10" s="6"/>
      <c r="G10" s="25" t="s">
        <v>6</v>
      </c>
      <c r="H10" s="19"/>
      <c r="I10" s="19"/>
      <c r="J10" s="20">
        <f>J7*4</f>
        <v>23077258.559639998</v>
      </c>
      <c r="K10" s="20">
        <f>(K7-D7-D8)*4+(D7+D8)</f>
        <v>43257241.000900008</v>
      </c>
      <c r="L10" s="20">
        <f>(L7-D7-D8)*4+(D7+D8)</f>
        <v>29699603.973080009</v>
      </c>
      <c r="M10" s="26">
        <f>SUM(J10:K10)</f>
        <v>66334499.560540006</v>
      </c>
      <c r="N10" s="26">
        <f>J10+L10</f>
        <v>52776862.532720007</v>
      </c>
      <c r="O10" s="21">
        <f>O7*4</f>
        <v>28846573.199549995</v>
      </c>
      <c r="P10" s="21">
        <f>(P7-D7-D8)*4+(D7+D8)</f>
        <v>43257241.000900008</v>
      </c>
      <c r="Q10" s="21">
        <f>(Q7-D7-D8)*4+(D7+D8)</f>
        <v>29699603.973080009</v>
      </c>
      <c r="R10" s="27">
        <f>SUM(O10:P10)</f>
        <v>72103814.200450003</v>
      </c>
      <c r="S10" s="27">
        <f>O10+Q10</f>
        <v>58546177.172630005</v>
      </c>
      <c r="T10" s="22">
        <f>T7*4</f>
        <v>40385202.479369998</v>
      </c>
      <c r="U10" s="22">
        <f>(U7-D7-D8)*4+(D7+D8)</f>
        <v>43257241.000900008</v>
      </c>
      <c r="V10" s="22">
        <f>(V7-D7-D8)*4+(D7+D8)</f>
        <v>29699603.973080009</v>
      </c>
      <c r="W10" s="28">
        <f>SUM(T10:U10)</f>
        <v>83642443.480269998</v>
      </c>
      <c r="X10" s="28">
        <f>T10+V10</f>
        <v>70084806.452450007</v>
      </c>
      <c r="Y10" s="23">
        <f>Y7*4</f>
        <v>51923831.759189993</v>
      </c>
      <c r="Z10" s="23">
        <f>(Z7-D7-D8)*4+(D7+D8)</f>
        <v>43257241.000900008</v>
      </c>
      <c r="AA10" s="23">
        <f>(AA7-D7-D8)*4+(D7+D8)</f>
        <v>29699603.973080009</v>
      </c>
      <c r="AB10" s="29">
        <f>SUM(Y10:Z10)</f>
        <v>95181072.760089993</v>
      </c>
      <c r="AC10" s="29">
        <f>Y10+AA10</f>
        <v>81623435.732270002</v>
      </c>
      <c r="AD10" s="24">
        <f>AD7*4</f>
        <v>57693146.399099991</v>
      </c>
      <c r="AE10" s="24">
        <f>(AE7-D7-D8)*4+(D7+D8)</f>
        <v>43257241.000900008</v>
      </c>
      <c r="AF10" s="24">
        <f>(AF7-D7-D8)*4+(D7+D8)</f>
        <v>29699603.973080009</v>
      </c>
      <c r="AG10" s="30">
        <f>SUM(AD10:AE10)</f>
        <v>100950387.40000001</v>
      </c>
      <c r="AH10" s="30">
        <f>AD10+AF10</f>
        <v>87392750.37218</v>
      </c>
    </row>
    <row r="11" spans="2:35" ht="15" thickBot="1">
      <c r="B11" s="41" t="s">
        <v>16</v>
      </c>
      <c r="C11" s="41">
        <v>0.08</v>
      </c>
      <c r="D11" s="42">
        <f>D3*C11/100</f>
        <v>20190.07748</v>
      </c>
      <c r="E11" s="5"/>
      <c r="F11" s="5"/>
      <c r="G11" s="25" t="s">
        <v>7</v>
      </c>
      <c r="H11" s="19"/>
      <c r="I11" s="19"/>
      <c r="J11" s="20">
        <f>J7*5</f>
        <v>28846573.199549995</v>
      </c>
      <c r="K11" s="20">
        <f>(K7-D7-D8)*5+(D7+D8)</f>
        <v>54071551.251125008</v>
      </c>
      <c r="L11" s="20">
        <f>(L7-D7-D8)*5+(D7+D8)</f>
        <v>37124504.966350012</v>
      </c>
      <c r="M11" s="26">
        <f>SUM(J11:K11)</f>
        <v>82918124.450675011</v>
      </c>
      <c r="N11" s="26">
        <f>J11+L11</f>
        <v>65971078.165900007</v>
      </c>
      <c r="O11" s="21">
        <f>O7*5</f>
        <v>36058216.499437496</v>
      </c>
      <c r="P11" s="21">
        <f>(P7-D7-D8)*5+(D7+D8)</f>
        <v>54071551.251125008</v>
      </c>
      <c r="Q11" s="21">
        <f>(Q7-D7-D8)*5+(D7+D8)</f>
        <v>37124504.966350012</v>
      </c>
      <c r="R11" s="27">
        <f>SUM(O11:P11)</f>
        <v>90129767.750562504</v>
      </c>
      <c r="S11" s="27">
        <f>O11+Q11</f>
        <v>73182721.4657875</v>
      </c>
      <c r="T11" s="22">
        <f>T7*5</f>
        <v>50481503.099212497</v>
      </c>
      <c r="U11" s="22">
        <f>(U7-D7-D8)*5+(D7+D8)</f>
        <v>54071551.251125008</v>
      </c>
      <c r="V11" s="22">
        <f>(V7-D7-D8)*5+(D7+D8)</f>
        <v>37124504.966350012</v>
      </c>
      <c r="W11" s="28">
        <f>SUM(T11:U11)</f>
        <v>104553054.35033751</v>
      </c>
      <c r="X11" s="28">
        <f>T11+V11</f>
        <v>87606008.065562516</v>
      </c>
      <c r="Y11" s="23">
        <f>Y7*5</f>
        <v>64904789.698987491</v>
      </c>
      <c r="Z11" s="23">
        <f>(Z7-D7-D8)*5+(D7+D8)</f>
        <v>54071551.251125008</v>
      </c>
      <c r="AA11" s="23">
        <f>(AA7-D7-D8)*5+(D7+D8)</f>
        <v>37124504.966350012</v>
      </c>
      <c r="AB11" s="29">
        <f>SUM(Y11:Z11)</f>
        <v>118976340.95011249</v>
      </c>
      <c r="AC11" s="29">
        <f>Y11+AA11</f>
        <v>102029294.6653375</v>
      </c>
      <c r="AD11" s="24">
        <f>AD7*5</f>
        <v>72116432.998874992</v>
      </c>
      <c r="AE11" s="24">
        <f>(AE7-D7-D8)*5+(D7+D8)</f>
        <v>54071551.251125008</v>
      </c>
      <c r="AF11" s="24">
        <f>(AF7-D7-D8)*5+(D7+D8)</f>
        <v>37124504.966350012</v>
      </c>
      <c r="AG11" s="30">
        <f>SUM(AD11:AE11)</f>
        <v>126187984.25</v>
      </c>
      <c r="AH11" s="30">
        <f>AD11+AF11</f>
        <v>109240937.96522501</v>
      </c>
    </row>
    <row r="12" spans="2:35" ht="15" thickBot="1">
      <c r="B12" s="43" t="s">
        <v>17</v>
      </c>
      <c r="C12" s="43">
        <v>0.25</v>
      </c>
      <c r="D12" s="44">
        <f>D3*C12/100</f>
        <v>63093.992125000004</v>
      </c>
      <c r="E12" s="8"/>
      <c r="F12" s="9"/>
      <c r="G12" s="25"/>
      <c r="H12" s="19"/>
      <c r="I12" s="19"/>
      <c r="J12" s="20"/>
      <c r="K12" s="20"/>
      <c r="L12" s="20"/>
      <c r="M12" s="26"/>
      <c r="N12" s="26"/>
      <c r="O12" s="21"/>
      <c r="P12" s="21"/>
      <c r="Q12" s="21"/>
      <c r="R12" s="27"/>
      <c r="S12" s="27"/>
      <c r="T12" s="22"/>
      <c r="U12" s="22"/>
      <c r="V12" s="22"/>
      <c r="W12" s="28"/>
      <c r="X12" s="28"/>
      <c r="Y12" s="23"/>
      <c r="Z12" s="23"/>
      <c r="AA12" s="23"/>
      <c r="AB12" s="29"/>
      <c r="AC12" s="29"/>
      <c r="AD12" s="24"/>
      <c r="AE12" s="24"/>
      <c r="AF12" s="24"/>
      <c r="AG12" s="30"/>
      <c r="AH12" s="30"/>
    </row>
    <row r="13" spans="2:35" ht="15" thickBot="1">
      <c r="B13" s="41" t="s">
        <v>18</v>
      </c>
      <c r="C13" s="41">
        <v>0.04</v>
      </c>
      <c r="D13" s="42">
        <f>D3*C13/100</f>
        <v>10095.03874</v>
      </c>
      <c r="E13" s="8"/>
      <c r="F13" s="9"/>
    </row>
    <row r="14" spans="2:35" ht="15.75" thickBot="1">
      <c r="B14" s="43" t="s">
        <v>19</v>
      </c>
      <c r="C14" s="43">
        <v>26</v>
      </c>
      <c r="D14" s="44">
        <f>D3*C14/100</f>
        <v>6561775.1809999999</v>
      </c>
      <c r="E14" s="8"/>
      <c r="F14" s="9"/>
      <c r="G14" t="s">
        <v>67</v>
      </c>
      <c r="M14" s="32"/>
      <c r="N14" s="32"/>
      <c r="O14" s="32"/>
    </row>
    <row r="15" spans="2:35" ht="15.75" thickBot="1">
      <c r="B15" s="43" t="s">
        <v>20</v>
      </c>
      <c r="C15" s="43">
        <v>0.06</v>
      </c>
      <c r="D15" s="44">
        <f>D3*C15/100</f>
        <v>15142.55811</v>
      </c>
      <c r="E15" s="8"/>
      <c r="F15" s="9"/>
      <c r="G15" t="s">
        <v>71</v>
      </c>
    </row>
    <row r="16" spans="2:35" ht="15.75" thickBot="1">
      <c r="B16" s="45" t="s">
        <v>21</v>
      </c>
      <c r="C16" s="45">
        <v>0</v>
      </c>
      <c r="D16" s="46">
        <f>D3*C16/100</f>
        <v>0</v>
      </c>
      <c r="E16" s="8"/>
      <c r="F16" s="9"/>
      <c r="G16" t="s">
        <v>84</v>
      </c>
    </row>
    <row r="17" spans="2:32" ht="15.75" thickBot="1">
      <c r="B17" s="45" t="s">
        <v>60</v>
      </c>
      <c r="C17" s="45">
        <v>0</v>
      </c>
      <c r="D17" s="46">
        <f>D3*C17/100</f>
        <v>0</v>
      </c>
      <c r="E17" s="8"/>
      <c r="F17" s="9"/>
      <c r="G17" s="31" t="s">
        <v>68</v>
      </c>
      <c r="H17" s="31"/>
      <c r="I17" s="31"/>
      <c r="J17" s="31"/>
      <c r="AA17" s="37"/>
      <c r="AB17" s="37"/>
      <c r="AC17" s="37"/>
      <c r="AD17" s="37"/>
      <c r="AE17" s="37"/>
      <c r="AF17" s="37"/>
    </row>
    <row r="18" spans="2:32" ht="15.75" thickBot="1">
      <c r="B18" s="45" t="s">
        <v>23</v>
      </c>
      <c r="C18" s="45">
        <v>0.19</v>
      </c>
      <c r="D18" s="46">
        <f>D3*C18/100</f>
        <v>47951.434015000006</v>
      </c>
      <c r="E18" s="8"/>
      <c r="F18" s="9"/>
      <c r="G18" s="37" t="s">
        <v>69</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2:32" ht="15" thickBot="1">
      <c r="B19" s="45" t="s">
        <v>24</v>
      </c>
      <c r="C19" s="45">
        <v>0</v>
      </c>
      <c r="D19" s="46">
        <f>D3*C19/100</f>
        <v>0</v>
      </c>
      <c r="E19" s="8"/>
      <c r="F19" s="9"/>
      <c r="G19" t="s">
        <v>47</v>
      </c>
      <c r="P19" s="37"/>
      <c r="Q19" s="37"/>
      <c r="R19" s="37"/>
      <c r="S19" s="37"/>
      <c r="T19" s="37"/>
      <c r="U19" s="37"/>
      <c r="V19" s="37"/>
      <c r="W19" s="37"/>
      <c r="X19" s="37"/>
      <c r="Y19" s="37"/>
      <c r="Z19" s="37"/>
    </row>
    <row r="20" spans="2:32" ht="15.75" thickBot="1">
      <c r="B20" s="45" t="s">
        <v>25</v>
      </c>
      <c r="C20" s="45">
        <v>0.45</v>
      </c>
      <c r="D20" s="46">
        <f>D3*C20/100</f>
        <v>113569.18582500001</v>
      </c>
      <c r="E20" s="8"/>
      <c r="F20" s="9"/>
      <c r="G20" t="s">
        <v>70</v>
      </c>
    </row>
    <row r="21" spans="2:32" ht="15" thickBot="1">
      <c r="B21" s="45" t="s">
        <v>26</v>
      </c>
      <c r="C21" s="45">
        <v>33.24</v>
      </c>
      <c r="D21" s="46">
        <f>D3*C21/100</f>
        <v>8388977.1929400023</v>
      </c>
      <c r="E21" s="8"/>
      <c r="F21" s="9"/>
    </row>
    <row r="22" spans="2:32" ht="15" thickBot="1">
      <c r="B22" s="41" t="s">
        <v>27</v>
      </c>
      <c r="C22" s="47">
        <v>2.0699999999999998</v>
      </c>
      <c r="D22" s="42">
        <f>D3*C22/100</f>
        <v>522418.25479499996</v>
      </c>
      <c r="E22" s="8"/>
      <c r="F22" s="9"/>
    </row>
    <row r="23" spans="2:32" ht="15" thickBot="1">
      <c r="B23" s="43" t="s">
        <v>28</v>
      </c>
      <c r="C23" s="43">
        <v>29.97</v>
      </c>
      <c r="D23" s="44">
        <f>D3*C23/100</f>
        <v>7563707.7759450004</v>
      </c>
      <c r="E23" s="8"/>
      <c r="F23" s="9"/>
    </row>
    <row r="24" spans="2:32" ht="15" thickBot="1">
      <c r="B24" s="45" t="s">
        <v>29</v>
      </c>
      <c r="C24" s="45">
        <v>0</v>
      </c>
      <c r="D24" s="46">
        <f>D3*C24/100</f>
        <v>0</v>
      </c>
      <c r="E24" s="8"/>
      <c r="F24" s="9"/>
    </row>
    <row r="25" spans="2:32" ht="15" thickBot="1">
      <c r="B25" s="45" t="s">
        <v>30</v>
      </c>
      <c r="C25" s="45">
        <v>0.01</v>
      </c>
      <c r="D25" s="46">
        <f>D3*C25/100</f>
        <v>2523.759685</v>
      </c>
      <c r="E25" s="8"/>
      <c r="F25" s="9"/>
    </row>
    <row r="26" spans="2:32" ht="15" thickBot="1">
      <c r="B26" s="45" t="s">
        <v>31</v>
      </c>
      <c r="C26" s="45">
        <v>5.99</v>
      </c>
      <c r="D26" s="46">
        <f>D3*C26/100</f>
        <v>1511732.051315</v>
      </c>
      <c r="E26" s="8"/>
      <c r="F26" s="9"/>
    </row>
    <row r="27" spans="2:32" ht="15" thickBot="1">
      <c r="B27" s="45" t="s">
        <v>32</v>
      </c>
      <c r="C27" s="45">
        <v>0.41</v>
      </c>
      <c r="D27" s="46">
        <f>D3*C27/100</f>
        <v>103474.147085</v>
      </c>
      <c r="E27" s="81"/>
      <c r="F27" s="82"/>
      <c r="G27" s="36"/>
      <c r="H27" s="36"/>
      <c r="I27" s="36"/>
    </row>
    <row r="28" spans="2:32" ht="15" thickBot="1">
      <c r="B28" s="41" t="s">
        <v>33</v>
      </c>
      <c r="C28" s="47">
        <v>0</v>
      </c>
      <c r="D28" s="42">
        <f>D3*C28/100</f>
        <v>0</v>
      </c>
      <c r="E28" s="81"/>
      <c r="F28" s="83"/>
      <c r="G28" s="36"/>
      <c r="H28" s="36"/>
      <c r="I28" s="36"/>
    </row>
    <row r="29" spans="2:32" ht="15" thickBot="1">
      <c r="B29" s="41" t="s">
        <v>34</v>
      </c>
      <c r="C29" s="47">
        <v>0.37</v>
      </c>
      <c r="D29" s="42">
        <f>D3*C29/100</f>
        <v>93379.108345000001</v>
      </c>
      <c r="E29" s="81"/>
      <c r="F29" s="84"/>
      <c r="G29" s="36"/>
      <c r="H29" s="36"/>
      <c r="I29" s="36"/>
    </row>
    <row r="30" spans="2:32" ht="15" thickBot="1">
      <c r="B30" s="43" t="s">
        <v>35</v>
      </c>
      <c r="C30" s="43">
        <v>0.87</v>
      </c>
      <c r="D30" s="44">
        <f>D3*C30/100</f>
        <v>219567.09259499999</v>
      </c>
      <c r="E30" s="81"/>
      <c r="F30" s="81"/>
      <c r="G30" s="36"/>
      <c r="H30" s="36"/>
      <c r="I30" s="36"/>
    </row>
    <row r="31" spans="2:32" ht="15" thickBot="1">
      <c r="B31" s="47"/>
      <c r="C31" s="41"/>
      <c r="D31" s="42"/>
      <c r="E31" s="85"/>
      <c r="F31" s="81"/>
      <c r="G31" s="36"/>
      <c r="H31" s="36"/>
      <c r="I31" s="36"/>
    </row>
    <row r="32" spans="2:32" ht="15.75" thickBot="1">
      <c r="B32" s="41" t="s">
        <v>8</v>
      </c>
      <c r="C32" s="41">
        <f>SUM(C7:C31)</f>
        <v>100</v>
      </c>
      <c r="D32" s="48">
        <f>SUM(D7:D31)</f>
        <v>25237596.849999998</v>
      </c>
      <c r="E32" s="86"/>
      <c r="F32" s="85"/>
      <c r="G32" s="36"/>
      <c r="H32" s="36"/>
      <c r="I32" s="36"/>
    </row>
    <row r="33" spans="2:9" ht="15" thickBot="1">
      <c r="B33" s="41"/>
      <c r="C33" s="41"/>
      <c r="D33" s="41"/>
      <c r="E33" s="36"/>
      <c r="F33" s="36"/>
      <c r="G33" s="36"/>
      <c r="H33" s="36"/>
      <c r="I33" s="36"/>
    </row>
    <row r="34" spans="2:9" ht="15" thickBot="1">
      <c r="B34" s="41" t="s">
        <v>38</v>
      </c>
      <c r="C34" s="41"/>
      <c r="D34" s="41"/>
      <c r="E34" s="36"/>
      <c r="F34" s="36"/>
      <c r="G34" s="36"/>
      <c r="H34" s="36"/>
      <c r="I34" s="36"/>
    </row>
    <row r="35" spans="2:9" ht="15" thickBot="1">
      <c r="B35" s="43" t="s">
        <v>39</v>
      </c>
      <c r="C35" s="43"/>
      <c r="D35" s="44">
        <f>D12+D14+D15+D23+D30</f>
        <v>14423286.599775</v>
      </c>
      <c r="E35" s="85"/>
      <c r="F35" s="36"/>
      <c r="G35" s="36"/>
      <c r="H35" s="36"/>
      <c r="I35" s="36"/>
    </row>
    <row r="36" spans="2:9" ht="15" thickBot="1">
      <c r="B36" s="41" t="s">
        <v>40</v>
      </c>
      <c r="C36" s="41"/>
      <c r="D36" s="42">
        <f>D7+D8+D9+D10+D11+D13+D16+D17+D18+D19+D20+D21+D22+D24+D25+D26+D27+D28+D29</f>
        <v>10814310.250225002</v>
      </c>
      <c r="E36" s="85"/>
      <c r="F36" s="36"/>
      <c r="G36" s="36"/>
      <c r="H36" s="36"/>
      <c r="I36" s="36"/>
    </row>
    <row r="37" spans="2:9" ht="15.75" thickBot="1">
      <c r="B37" s="41" t="s">
        <v>8</v>
      </c>
      <c r="C37" s="41"/>
      <c r="D37" s="48">
        <f>SUM(D35:D36)</f>
        <v>25237596.850000001</v>
      </c>
      <c r="E37" s="86"/>
      <c r="F37" s="36"/>
      <c r="G37" s="36"/>
      <c r="H37" s="36"/>
      <c r="I37" s="36"/>
    </row>
    <row r="38" spans="2:9" ht="15.75" thickBot="1">
      <c r="B38" s="41"/>
      <c r="C38" s="41"/>
      <c r="D38" s="48"/>
      <c r="E38" s="86"/>
      <c r="F38" s="36"/>
      <c r="G38" s="36"/>
      <c r="H38" s="36"/>
      <c r="I38" s="36"/>
    </row>
    <row r="39" spans="2:9" ht="15.75" thickBot="1">
      <c r="B39" s="41"/>
      <c r="C39" s="41"/>
      <c r="D39" s="48"/>
      <c r="E39" s="86"/>
      <c r="F39" s="36"/>
      <c r="G39" s="36"/>
      <c r="H39" s="36"/>
      <c r="I39" s="36"/>
    </row>
    <row r="40" spans="2:9" ht="15.75" thickBot="1">
      <c r="B40" s="41"/>
      <c r="C40" s="48" t="s">
        <v>64</v>
      </c>
      <c r="D40" s="48" t="s">
        <v>65</v>
      </c>
      <c r="E40" s="86"/>
      <c r="F40" s="87"/>
      <c r="G40" s="36"/>
      <c r="H40" s="36"/>
      <c r="I40" s="36"/>
    </row>
    <row r="41" spans="2:9" ht="29.25" thickBot="1">
      <c r="B41" s="58" t="s">
        <v>59</v>
      </c>
      <c r="C41" s="51">
        <f>D41/D32*100</f>
        <v>57.15</v>
      </c>
      <c r="D41" s="49">
        <f>D12+D14+D15+D23+D30</f>
        <v>14423286.599775</v>
      </c>
      <c r="E41" s="86"/>
      <c r="F41" s="88"/>
      <c r="G41" s="36"/>
      <c r="H41" s="89"/>
      <c r="I41" s="36"/>
    </row>
    <row r="42" spans="2:9" ht="15.75" thickBot="1">
      <c r="B42" s="59" t="s">
        <v>61</v>
      </c>
      <c r="C42" s="55">
        <f>D42/D32*100</f>
        <v>40.290000000000013</v>
      </c>
      <c r="D42" s="56">
        <f>D16+D17+D18+D19+D20+D21+D24+D25+D26+D27</f>
        <v>10168227.770865003</v>
      </c>
      <c r="E42" s="86"/>
      <c r="F42" s="88"/>
      <c r="G42" s="36"/>
      <c r="H42" s="89"/>
      <c r="I42" s="36"/>
    </row>
    <row r="43" spans="2:9" ht="15.75" thickBot="1">
      <c r="B43" s="52" t="s">
        <v>62</v>
      </c>
      <c r="C43" s="53">
        <f>D43/D32*100</f>
        <v>2.5599999999999996</v>
      </c>
      <c r="D43" s="54">
        <f>D11+D13+D22+D28+D29+D7+D8+D9+D10</f>
        <v>646082.47935999988</v>
      </c>
      <c r="E43" s="86"/>
      <c r="F43" s="88"/>
      <c r="G43" s="36"/>
      <c r="H43" s="89"/>
      <c r="I43" s="36"/>
    </row>
    <row r="44" spans="2:9" ht="15.75" thickTop="1">
      <c r="C44">
        <f>SUM(C41:C43)</f>
        <v>100.00000000000001</v>
      </c>
      <c r="D44" s="10">
        <f>SUM(D41:D43)</f>
        <v>25237596.850000001</v>
      </c>
      <c r="E44" s="86"/>
      <c r="F44" s="88"/>
      <c r="G44" s="36"/>
      <c r="H44" s="89"/>
      <c r="I44" s="36"/>
    </row>
    <row r="45" spans="2:9" ht="15">
      <c r="D45" s="10"/>
      <c r="E45" s="10"/>
    </row>
    <row r="46" spans="2:9" ht="15">
      <c r="F46" s="10">
        <f>E44/D44*100</f>
        <v>0</v>
      </c>
    </row>
    <row r="49" spans="10:11" ht="15">
      <c r="J49" s="33"/>
      <c r="K49" s="34"/>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60</vt:i4>
      </vt:variant>
    </vt:vector>
  </HeadingPairs>
  <TitlesOfParts>
    <vt:vector size="60" baseType="lpstr">
      <vt:lpstr>Názvy sloupců - vysvětlivky</vt:lpstr>
      <vt:lpstr>Druhy pozemků - vysvětlivky</vt:lpstr>
      <vt:lpstr>Praha 1</vt:lpstr>
      <vt:lpstr>Praha 2</vt:lpstr>
      <vt:lpstr>Praha 3</vt:lpstr>
      <vt:lpstr>Praha 4</vt:lpstr>
      <vt:lpstr>Praha 5</vt:lpstr>
      <vt:lpstr>Praha 6</vt:lpstr>
      <vt:lpstr>Praha 7</vt:lpstr>
      <vt:lpstr>Praha 8</vt:lpstr>
      <vt:lpstr>Praha 9</vt:lpstr>
      <vt:lpstr>Praha 10</vt:lpstr>
      <vt:lpstr>Praha 11</vt:lpstr>
      <vt:lpstr>Praha 12</vt:lpstr>
      <vt:lpstr>Praha 13</vt:lpstr>
      <vt:lpstr>Praha 14</vt:lpstr>
      <vt:lpstr>Praha 15</vt:lpstr>
      <vt:lpstr>Praha 16</vt:lpstr>
      <vt:lpstr>Praha 17</vt:lpstr>
      <vt:lpstr>Praha 18</vt:lpstr>
      <vt:lpstr>Praha 19 </vt:lpstr>
      <vt:lpstr>Praha 20</vt:lpstr>
      <vt:lpstr>Praha 21</vt:lpstr>
      <vt:lpstr>Praha 22</vt:lpstr>
      <vt:lpstr>Praha Benice</vt:lpstr>
      <vt:lpstr>Praha Běchovice</vt:lpstr>
      <vt:lpstr>Praha Březiněves</vt:lpstr>
      <vt:lpstr>Praha Čakovice</vt:lpstr>
      <vt:lpstr>Praha Dolní Chabry</vt:lpstr>
      <vt:lpstr>Praha Dolní Měcholupy</vt:lpstr>
      <vt:lpstr>Praha Dolní Počernice</vt:lpstr>
      <vt:lpstr>Praha Dubeč</vt:lpstr>
      <vt:lpstr>Praha Dáblice</vt:lpstr>
      <vt:lpstr>Praha Klánovice</vt:lpstr>
      <vt:lpstr>Praha Koloděje</vt:lpstr>
      <vt:lpstr>Praha Kolovraty</vt:lpstr>
      <vt:lpstr>Praha Královice</vt:lpstr>
      <vt:lpstr>Praha Křeslice</vt:lpstr>
      <vt:lpstr>Praha Kunratice</vt:lpstr>
      <vt:lpstr>Praha Libuš</vt:lpstr>
      <vt:lpstr>Praha Lipence</vt:lpstr>
      <vt:lpstr>Praha Lochkov</vt:lpstr>
      <vt:lpstr>Praha Lysolaje</vt:lpstr>
      <vt:lpstr>Praha Nebušice</vt:lpstr>
      <vt:lpstr>Praha Nedvězí</vt:lpstr>
      <vt:lpstr>Praha Petrovice</vt:lpstr>
      <vt:lpstr>Praha Přední Kopanina</vt:lpstr>
      <vt:lpstr>Praha Řeporyje</vt:lpstr>
      <vt:lpstr>Praha Satalice</vt:lpstr>
      <vt:lpstr>Praha Slivenec</vt:lpstr>
      <vt:lpstr>Praha Suchdol</vt:lpstr>
      <vt:lpstr>Praha Šeberov</vt:lpstr>
      <vt:lpstr>Praha Štěrboholy</vt:lpstr>
      <vt:lpstr>Praha Troja</vt:lpstr>
      <vt:lpstr>Praha Újezd</vt:lpstr>
      <vt:lpstr>Praha Velká CHuchle</vt:lpstr>
      <vt:lpstr>Praha Vinoř</vt:lpstr>
      <vt:lpstr>Praha Zbraslav</vt:lpstr>
      <vt:lpstr>Praha Zličín</vt:lpstr>
      <vt:lpstr>List51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Skupienová Markéta (MHMP, DPC)</dc:creator>
  <cp:lastModifiedBy>Thuriová Soňa (MHMP, DPC)</cp:lastModifiedBy>
  <cp:lastPrinted>2019-02-21T05:59:28Z</cp:lastPrinted>
  <dcterms:created xsi:type="dcterms:W3CDTF">2019-02-12T11:37:21Z</dcterms:created>
  <dcterms:modified xsi:type="dcterms:W3CDTF">2019-05-31T07:00:46Z</dcterms:modified>
</cp:coreProperties>
</file>